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L:\Abteilung3\Referat_31\03_Statistik\05_Infodienst\B_Daten und Fakten\6_Erneuerbare Energien\"/>
    </mc:Choice>
  </mc:AlternateContent>
  <bookViews>
    <workbookView xWindow="0" yWindow="0" windowWidth="28800" windowHeight="11835"/>
  </bookViews>
  <sheets>
    <sheet name="Titelblatt" sheetId="11" r:id="rId1"/>
    <sheet name="Grafik" sheetId="2" r:id="rId2"/>
    <sheet name="Anlagen" sheetId="5" r:id="rId3"/>
    <sheet name="kW_el" sheetId="8" r:id="rId4"/>
    <sheet name="kW je Anlage" sheetId="9" r:id="rId5"/>
    <sheet name="Mais" sheetId="12" state="hidden" r:id="rId6"/>
  </sheets>
  <externalReferences>
    <externalReference r:id="rId7"/>
  </externalReferences>
  <definedNames>
    <definedName name="Bild" localSheetId="0">bild614</definedName>
    <definedName name="Bild">IF([1]Vergleich!$G$3="",[1]Gebietsliste!$IU$2,INDEX([1]Gebietsliste!$D$1:$D$65536,MATCH([1]Vergleich!$G$3,[1]Gebietsliste!$A$1:$A$65536,0)))</definedName>
    <definedName name="Bild2">IF([1]Vergleich!$H$3="",[1]Gebietsliste!$IU$2,INDEX([1]Gebietsliste!$F$1:$F$65536,MATCH([1]Vergleich!$H$3,[1]Gebietsliste!$A$1:$A$65536,0)))</definedName>
    <definedName name="Bild3">IF([1]Vergleich!$I$3="",[1]Gebietsliste!$IU$2,INDEX([1]Gebietsliste!$H$1:$H$65536,MATCH([1]Vergleich!$I$3,[1]Gebietsliste!$A$1:$A$65536,0)))</definedName>
    <definedName name="Bild4">IF([1]Vergleich!$J$3="",[1]Gebietsliste!$IU$2,INDEX([1]Gebietsliste!$J$1:$J$65536,MATCH([1]Vergleich!$J$3,[1]Gebietsliste!$A$1:$A$65536,0)))</definedName>
    <definedName name="_xlnm.Print_Area" localSheetId="2">Anlagen!$B$1:$S$46</definedName>
    <definedName name="_xlnm.Print_Area" localSheetId="1">Grafik!$B$2:$O$31</definedName>
    <definedName name="_xlnm.Print_Area" localSheetId="4">'kW je Anlage'!$B$1:$S$46</definedName>
    <definedName name="_xlnm.Print_Area" localSheetId="3">kW_el!$B$1:$S$46</definedName>
    <definedName name="_xlnm.Print_Area" localSheetId="0">Titelblatt!$A$1:$B$36</definedName>
  </definedNames>
  <calcPr calcId="162913"/>
</workbook>
</file>

<file path=xl/calcChain.xml><?xml version="1.0" encoding="utf-8"?>
<calcChain xmlns="http://schemas.openxmlformats.org/spreadsheetml/2006/main">
  <c r="M31" i="2" l="1"/>
  <c r="M30" i="2"/>
  <c r="M29" i="2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0" i="8"/>
  <c r="S41" i="8"/>
  <c r="S42" i="8"/>
  <c r="S43" i="8"/>
  <c r="S44" i="8"/>
  <c r="S40" i="5" l="1"/>
  <c r="S41" i="5"/>
  <c r="S42" i="5"/>
  <c r="S43" i="5"/>
  <c r="S44" i="5"/>
  <c r="R4" i="9" l="1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3" i="9"/>
  <c r="R40" i="5"/>
  <c r="R41" i="5"/>
  <c r="R41" i="9" s="1"/>
  <c r="R42" i="5"/>
  <c r="R42" i="9" s="1"/>
  <c r="R43" i="5"/>
  <c r="R44" i="5"/>
  <c r="R42" i="8"/>
  <c r="R40" i="8"/>
  <c r="R41" i="8"/>
  <c r="R43" i="8"/>
  <c r="K30" i="2"/>
  <c r="K29" i="2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2" i="9"/>
  <c r="Q33" i="9"/>
  <c r="Q34" i="9"/>
  <c r="Q35" i="9"/>
  <c r="Q36" i="9"/>
  <c r="Q37" i="9"/>
  <c r="Q38" i="9"/>
  <c r="Q39" i="9"/>
  <c r="Q41" i="9"/>
  <c r="Q43" i="9"/>
  <c r="Q28" i="8"/>
  <c r="Q31" i="8"/>
  <c r="Q31" i="9" s="1"/>
  <c r="Q40" i="8"/>
  <c r="Q41" i="8"/>
  <c r="Q42" i="8"/>
  <c r="Q43" i="8"/>
  <c r="Q44" i="8"/>
  <c r="Q44" i="9" s="1"/>
  <c r="K31" i="2" s="1"/>
  <c r="Q40" i="5"/>
  <c r="Q40" i="9" s="1"/>
  <c r="Q41" i="5"/>
  <c r="Q42" i="5"/>
  <c r="Q42" i="9" s="1"/>
  <c r="Q43" i="5"/>
  <c r="Q44" i="5"/>
  <c r="P4" i="9"/>
  <c r="P5" i="9"/>
  <c r="P6" i="9"/>
  <c r="P7" i="9"/>
  <c r="P9" i="9"/>
  <c r="P12" i="9"/>
  <c r="P13" i="9"/>
  <c r="P14" i="9"/>
  <c r="P15" i="9"/>
  <c r="P16" i="9"/>
  <c r="P17" i="9"/>
  <c r="P19" i="9"/>
  <c r="P20" i="9"/>
  <c r="P21" i="9"/>
  <c r="P23" i="9"/>
  <c r="P24" i="9"/>
  <c r="P25" i="9"/>
  <c r="P26" i="9"/>
  <c r="P28" i="9"/>
  <c r="P29" i="9"/>
  <c r="P30" i="9"/>
  <c r="P31" i="9"/>
  <c r="P33" i="9"/>
  <c r="P34" i="9"/>
  <c r="P36" i="9"/>
  <c r="P37" i="9"/>
  <c r="P39" i="9"/>
  <c r="P31" i="8"/>
  <c r="P28" i="8"/>
  <c r="P39" i="8"/>
  <c r="P38" i="8"/>
  <c r="P43" i="8" s="1"/>
  <c r="P43" i="9" s="1"/>
  <c r="P32" i="8"/>
  <c r="P32" i="9" s="1"/>
  <c r="P18" i="8"/>
  <c r="P18" i="9" s="1"/>
  <c r="P8" i="8"/>
  <c r="P44" i="8" s="1"/>
  <c r="P11" i="8"/>
  <c r="P11" i="9" s="1"/>
  <c r="P10" i="8"/>
  <c r="P10" i="9" s="1"/>
  <c r="P14" i="8"/>
  <c r="P7" i="8"/>
  <c r="P40" i="8" s="1"/>
  <c r="P22" i="8"/>
  <c r="P41" i="8" s="1"/>
  <c r="P27" i="8"/>
  <c r="P27" i="9" s="1"/>
  <c r="P36" i="8"/>
  <c r="P35" i="8"/>
  <c r="P35" i="9" s="1"/>
  <c r="P44" i="5"/>
  <c r="J30" i="2" s="1"/>
  <c r="P43" i="5"/>
  <c r="P42" i="5"/>
  <c r="P41" i="5"/>
  <c r="P41" i="9" s="1"/>
  <c r="P40" i="5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6" i="9"/>
  <c r="O46" i="8"/>
  <c r="O40" i="8"/>
  <c r="O40" i="9" s="1"/>
  <c r="O41" i="8"/>
  <c r="O41" i="9" s="1"/>
  <c r="O42" i="8"/>
  <c r="O43" i="8"/>
  <c r="O43" i="9" s="1"/>
  <c r="O44" i="8"/>
  <c r="I29" i="2" s="1"/>
  <c r="O40" i="5"/>
  <c r="O41" i="5"/>
  <c r="O42" i="5"/>
  <c r="O42" i="9" s="1"/>
  <c r="O43" i="5"/>
  <c r="O44" i="5"/>
  <c r="I30" i="2" s="1"/>
  <c r="N46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1" i="9"/>
  <c r="N40" i="5"/>
  <c r="N40" i="9" s="1"/>
  <c r="N41" i="5"/>
  <c r="N42" i="5"/>
  <c r="N42" i="9" s="1"/>
  <c r="N43" i="5"/>
  <c r="N43" i="9" s="1"/>
  <c r="N44" i="5"/>
  <c r="N46" i="8"/>
  <c r="N40" i="8"/>
  <c r="N41" i="8"/>
  <c r="N42" i="8"/>
  <c r="N43" i="8"/>
  <c r="N44" i="8"/>
  <c r="H29" i="2"/>
  <c r="M46" i="9"/>
  <c r="K39" i="12"/>
  <c r="L39" i="12"/>
  <c r="M39" i="12"/>
  <c r="K40" i="12"/>
  <c r="L40" i="12"/>
  <c r="M40" i="12"/>
  <c r="K41" i="12"/>
  <c r="L41" i="12"/>
  <c r="M41" i="12"/>
  <c r="K42" i="12"/>
  <c r="L42" i="12"/>
  <c r="M42" i="12"/>
  <c r="G30" i="2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6" i="8"/>
  <c r="M44" i="5"/>
  <c r="M43" i="5"/>
  <c r="M43" i="9" s="1"/>
  <c r="M42" i="5"/>
  <c r="M41" i="5"/>
  <c r="M40" i="5"/>
  <c r="M40" i="9" s="1"/>
  <c r="M40" i="8"/>
  <c r="M41" i="8"/>
  <c r="M41" i="9" s="1"/>
  <c r="M42" i="8"/>
  <c r="M43" i="8"/>
  <c r="M44" i="8"/>
  <c r="G29" i="2" s="1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3" i="9"/>
  <c r="L4" i="9"/>
  <c r="L40" i="5"/>
  <c r="L41" i="5"/>
  <c r="L41" i="9" s="1"/>
  <c r="L42" i="5"/>
  <c r="L43" i="5"/>
  <c r="L44" i="5"/>
  <c r="F30" i="2" s="1"/>
  <c r="L40" i="8"/>
  <c r="L41" i="8"/>
  <c r="L42" i="8"/>
  <c r="L42" i="9" s="1"/>
  <c r="L43" i="8"/>
  <c r="L44" i="8"/>
  <c r="F29" i="2" s="1"/>
  <c r="D40" i="5"/>
  <c r="E40" i="5"/>
  <c r="F40" i="5"/>
  <c r="F40" i="9" s="1"/>
  <c r="G40" i="5"/>
  <c r="H40" i="5"/>
  <c r="H40" i="9" s="1"/>
  <c r="I40" i="5"/>
  <c r="J40" i="5"/>
  <c r="K40" i="5"/>
  <c r="K40" i="9" s="1"/>
  <c r="D41" i="5"/>
  <c r="E41" i="5"/>
  <c r="F41" i="5"/>
  <c r="F41" i="9" s="1"/>
  <c r="G41" i="5"/>
  <c r="H41" i="5"/>
  <c r="H41" i="9" s="1"/>
  <c r="I41" i="5"/>
  <c r="J41" i="5"/>
  <c r="K41" i="5"/>
  <c r="K41" i="9" s="1"/>
  <c r="D42" i="5"/>
  <c r="E42" i="5"/>
  <c r="F42" i="5"/>
  <c r="F42" i="9" s="1"/>
  <c r="G42" i="5"/>
  <c r="H42" i="5"/>
  <c r="H42" i="9" s="1"/>
  <c r="I42" i="5"/>
  <c r="J42" i="5"/>
  <c r="K42" i="5"/>
  <c r="K42" i="9" s="1"/>
  <c r="D43" i="5"/>
  <c r="E43" i="5"/>
  <c r="F43" i="5"/>
  <c r="F43" i="9" s="1"/>
  <c r="G43" i="5"/>
  <c r="H43" i="5"/>
  <c r="H43" i="9" s="1"/>
  <c r="I43" i="5"/>
  <c r="J43" i="5"/>
  <c r="K43" i="5"/>
  <c r="K43" i="9" s="1"/>
  <c r="D44" i="5"/>
  <c r="E44" i="5"/>
  <c r="F44" i="5"/>
  <c r="F44" i="9" s="1"/>
  <c r="R31" i="2" s="1"/>
  <c r="G44" i="5"/>
  <c r="H44" i="5"/>
  <c r="T30" i="2" s="1"/>
  <c r="I44" i="5"/>
  <c r="J44" i="5"/>
  <c r="K44" i="5"/>
  <c r="E30" i="2" s="1"/>
  <c r="B28" i="2"/>
  <c r="O1" i="2" s="1"/>
  <c r="B29" i="2"/>
  <c r="B30" i="2"/>
  <c r="C30" i="2"/>
  <c r="S30" i="2"/>
  <c r="U30" i="2"/>
  <c r="D30" i="2"/>
  <c r="B32" i="2"/>
  <c r="C32" i="2"/>
  <c r="D32" i="2"/>
  <c r="E32" i="2"/>
  <c r="G32" i="2"/>
  <c r="H32" i="2"/>
  <c r="J32" i="2"/>
  <c r="D4" i="9"/>
  <c r="E4" i="9"/>
  <c r="F4" i="9"/>
  <c r="G4" i="9"/>
  <c r="H4" i="9"/>
  <c r="I4" i="9"/>
  <c r="J4" i="9"/>
  <c r="K4" i="9"/>
  <c r="D5" i="9"/>
  <c r="E5" i="9"/>
  <c r="F5" i="9"/>
  <c r="G5" i="9"/>
  <c r="H5" i="9"/>
  <c r="I5" i="9"/>
  <c r="J5" i="9"/>
  <c r="K5" i="9"/>
  <c r="D6" i="9"/>
  <c r="E6" i="9"/>
  <c r="F6" i="9"/>
  <c r="G6" i="9"/>
  <c r="H6" i="9"/>
  <c r="I6" i="9"/>
  <c r="J6" i="9"/>
  <c r="K6" i="9"/>
  <c r="D7" i="9"/>
  <c r="E7" i="9"/>
  <c r="F7" i="9"/>
  <c r="G7" i="9"/>
  <c r="H7" i="9"/>
  <c r="I7" i="9"/>
  <c r="J7" i="9"/>
  <c r="K7" i="9"/>
  <c r="D8" i="9"/>
  <c r="E8" i="9"/>
  <c r="F8" i="9"/>
  <c r="G8" i="9"/>
  <c r="H8" i="9"/>
  <c r="I8" i="9"/>
  <c r="J8" i="9"/>
  <c r="K8" i="9"/>
  <c r="D9" i="9"/>
  <c r="E9" i="9"/>
  <c r="F9" i="9"/>
  <c r="G9" i="9"/>
  <c r="H9" i="9"/>
  <c r="I9" i="9"/>
  <c r="J9" i="9"/>
  <c r="K9" i="9"/>
  <c r="D10" i="9"/>
  <c r="E10" i="9"/>
  <c r="F10" i="9"/>
  <c r="G10" i="9"/>
  <c r="H10" i="9"/>
  <c r="I10" i="9"/>
  <c r="J10" i="9"/>
  <c r="K10" i="9"/>
  <c r="D11" i="9"/>
  <c r="E11" i="9"/>
  <c r="F11" i="9"/>
  <c r="G11" i="9"/>
  <c r="H11" i="9"/>
  <c r="I11" i="9"/>
  <c r="J11" i="9"/>
  <c r="K11" i="9"/>
  <c r="D12" i="9"/>
  <c r="E12" i="9"/>
  <c r="F12" i="9"/>
  <c r="G12" i="9"/>
  <c r="H12" i="9"/>
  <c r="I12" i="9"/>
  <c r="J12" i="9"/>
  <c r="K12" i="9"/>
  <c r="D13" i="9"/>
  <c r="E13" i="9"/>
  <c r="F13" i="9"/>
  <c r="G13" i="9"/>
  <c r="H13" i="9"/>
  <c r="I13" i="9"/>
  <c r="J13" i="9"/>
  <c r="K13" i="9"/>
  <c r="D14" i="9"/>
  <c r="E14" i="9"/>
  <c r="F14" i="9"/>
  <c r="G14" i="9"/>
  <c r="H14" i="9"/>
  <c r="I14" i="9"/>
  <c r="J14" i="9"/>
  <c r="K14" i="9"/>
  <c r="D15" i="9"/>
  <c r="E15" i="9"/>
  <c r="F15" i="9"/>
  <c r="G15" i="9"/>
  <c r="H15" i="9"/>
  <c r="I15" i="9"/>
  <c r="J15" i="9"/>
  <c r="K15" i="9"/>
  <c r="D16" i="9"/>
  <c r="E16" i="9"/>
  <c r="F16" i="9"/>
  <c r="G16" i="9"/>
  <c r="H16" i="9"/>
  <c r="I16" i="9"/>
  <c r="J16" i="9"/>
  <c r="K16" i="9"/>
  <c r="D17" i="9"/>
  <c r="E17" i="9"/>
  <c r="F17" i="9"/>
  <c r="G17" i="9"/>
  <c r="H17" i="9"/>
  <c r="I17" i="9"/>
  <c r="J17" i="9"/>
  <c r="K17" i="9"/>
  <c r="D18" i="9"/>
  <c r="E18" i="9"/>
  <c r="F18" i="9"/>
  <c r="G18" i="9"/>
  <c r="H18" i="9"/>
  <c r="I18" i="9"/>
  <c r="J18" i="9"/>
  <c r="K18" i="9"/>
  <c r="D19" i="9"/>
  <c r="E19" i="9"/>
  <c r="F19" i="9"/>
  <c r="G19" i="9"/>
  <c r="H19" i="9"/>
  <c r="I19" i="9"/>
  <c r="J19" i="9"/>
  <c r="K19" i="9"/>
  <c r="D20" i="9"/>
  <c r="E20" i="9"/>
  <c r="F20" i="9"/>
  <c r="G20" i="9"/>
  <c r="H20" i="9"/>
  <c r="I20" i="9"/>
  <c r="J20" i="9"/>
  <c r="K20" i="9"/>
  <c r="D21" i="9"/>
  <c r="E21" i="9"/>
  <c r="F21" i="9"/>
  <c r="G21" i="9"/>
  <c r="H21" i="9"/>
  <c r="I21" i="9"/>
  <c r="J21" i="9"/>
  <c r="K21" i="9"/>
  <c r="D22" i="9"/>
  <c r="E22" i="9"/>
  <c r="F22" i="9"/>
  <c r="G22" i="9"/>
  <c r="H22" i="9"/>
  <c r="I22" i="9"/>
  <c r="J22" i="9"/>
  <c r="K22" i="9"/>
  <c r="D23" i="9"/>
  <c r="E23" i="9"/>
  <c r="F23" i="9"/>
  <c r="G23" i="9"/>
  <c r="H23" i="9"/>
  <c r="I23" i="9"/>
  <c r="J23" i="9"/>
  <c r="K23" i="9"/>
  <c r="D24" i="9"/>
  <c r="E24" i="9"/>
  <c r="F24" i="9"/>
  <c r="G24" i="9"/>
  <c r="H24" i="9"/>
  <c r="I24" i="9"/>
  <c r="J24" i="9"/>
  <c r="K24" i="9"/>
  <c r="D25" i="9"/>
  <c r="E25" i="9"/>
  <c r="F25" i="9"/>
  <c r="G25" i="9"/>
  <c r="H25" i="9"/>
  <c r="I25" i="9"/>
  <c r="J25" i="9"/>
  <c r="K25" i="9"/>
  <c r="D26" i="9"/>
  <c r="E26" i="9"/>
  <c r="F26" i="9"/>
  <c r="G26" i="9"/>
  <c r="H26" i="9"/>
  <c r="I26" i="9"/>
  <c r="J26" i="9"/>
  <c r="K26" i="9"/>
  <c r="D27" i="9"/>
  <c r="E27" i="9"/>
  <c r="F27" i="9"/>
  <c r="G27" i="9"/>
  <c r="H27" i="9"/>
  <c r="I27" i="9"/>
  <c r="J27" i="9"/>
  <c r="K27" i="9"/>
  <c r="D28" i="9"/>
  <c r="E28" i="9"/>
  <c r="F28" i="9"/>
  <c r="G28" i="9"/>
  <c r="H28" i="9"/>
  <c r="I28" i="9"/>
  <c r="J28" i="9"/>
  <c r="K28" i="9"/>
  <c r="D29" i="9"/>
  <c r="E29" i="9"/>
  <c r="F29" i="9"/>
  <c r="G29" i="9"/>
  <c r="H29" i="9"/>
  <c r="I29" i="9"/>
  <c r="J29" i="9"/>
  <c r="K29" i="9"/>
  <c r="D30" i="9"/>
  <c r="E30" i="9"/>
  <c r="F30" i="9"/>
  <c r="G30" i="9"/>
  <c r="H30" i="9"/>
  <c r="I30" i="9"/>
  <c r="J30" i="9"/>
  <c r="K30" i="9"/>
  <c r="D31" i="9"/>
  <c r="E31" i="9"/>
  <c r="F31" i="9"/>
  <c r="G31" i="9"/>
  <c r="H31" i="9"/>
  <c r="I31" i="9"/>
  <c r="J31" i="9"/>
  <c r="K31" i="9"/>
  <c r="D32" i="9"/>
  <c r="E32" i="9"/>
  <c r="F32" i="9"/>
  <c r="G32" i="9"/>
  <c r="H32" i="9"/>
  <c r="I32" i="9"/>
  <c r="J32" i="9"/>
  <c r="K32" i="9"/>
  <c r="D33" i="9"/>
  <c r="E33" i="9"/>
  <c r="F33" i="9"/>
  <c r="G33" i="9"/>
  <c r="H33" i="9"/>
  <c r="I33" i="9"/>
  <c r="J33" i="9"/>
  <c r="K33" i="9"/>
  <c r="D34" i="9"/>
  <c r="E34" i="9"/>
  <c r="F34" i="9"/>
  <c r="G34" i="9"/>
  <c r="H34" i="9"/>
  <c r="I34" i="9"/>
  <c r="J34" i="9"/>
  <c r="K34" i="9"/>
  <c r="D35" i="9"/>
  <c r="E35" i="9"/>
  <c r="F35" i="9"/>
  <c r="G35" i="9"/>
  <c r="H35" i="9"/>
  <c r="I35" i="9"/>
  <c r="J35" i="9"/>
  <c r="K35" i="9"/>
  <c r="D36" i="9"/>
  <c r="E36" i="9"/>
  <c r="F36" i="9"/>
  <c r="G36" i="9"/>
  <c r="H36" i="9"/>
  <c r="I36" i="9"/>
  <c r="J36" i="9"/>
  <c r="K36" i="9"/>
  <c r="D37" i="9"/>
  <c r="E37" i="9"/>
  <c r="F37" i="9"/>
  <c r="G37" i="9"/>
  <c r="H37" i="9"/>
  <c r="I37" i="9"/>
  <c r="J37" i="9"/>
  <c r="K37" i="9"/>
  <c r="D38" i="9"/>
  <c r="E38" i="9"/>
  <c r="F38" i="9"/>
  <c r="G38" i="9"/>
  <c r="H38" i="9"/>
  <c r="I38" i="9"/>
  <c r="J38" i="9"/>
  <c r="K38" i="9"/>
  <c r="D39" i="9"/>
  <c r="E39" i="9"/>
  <c r="F39" i="9"/>
  <c r="G39" i="9"/>
  <c r="H39" i="9"/>
  <c r="I39" i="9"/>
  <c r="J39" i="9"/>
  <c r="K39" i="9"/>
  <c r="F46" i="9"/>
  <c r="D40" i="8"/>
  <c r="D40" i="9" s="1"/>
  <c r="E40" i="8"/>
  <c r="E40" i="9" s="1"/>
  <c r="F40" i="8"/>
  <c r="G40" i="8"/>
  <c r="G40" i="9" s="1"/>
  <c r="H40" i="8"/>
  <c r="I40" i="8"/>
  <c r="I40" i="9" s="1"/>
  <c r="J40" i="8"/>
  <c r="J40" i="9"/>
  <c r="K40" i="8"/>
  <c r="D41" i="8"/>
  <c r="D41" i="9" s="1"/>
  <c r="E41" i="8"/>
  <c r="E41" i="9" s="1"/>
  <c r="F41" i="8"/>
  <c r="G41" i="8"/>
  <c r="G41" i="9" s="1"/>
  <c r="H41" i="8"/>
  <c r="I41" i="8"/>
  <c r="I41" i="9" s="1"/>
  <c r="J41" i="8"/>
  <c r="J41" i="9"/>
  <c r="K41" i="8"/>
  <c r="D42" i="8"/>
  <c r="D42" i="9" s="1"/>
  <c r="E42" i="8"/>
  <c r="E42" i="9" s="1"/>
  <c r="F42" i="8"/>
  <c r="G42" i="8"/>
  <c r="G42" i="9" s="1"/>
  <c r="H42" i="8"/>
  <c r="I42" i="8"/>
  <c r="I42" i="9" s="1"/>
  <c r="J42" i="8"/>
  <c r="J42" i="9"/>
  <c r="K42" i="8"/>
  <c r="D43" i="8"/>
  <c r="D43" i="9" s="1"/>
  <c r="E43" i="8"/>
  <c r="E43" i="9" s="1"/>
  <c r="F43" i="8"/>
  <c r="G43" i="8"/>
  <c r="G43" i="9" s="1"/>
  <c r="H43" i="8"/>
  <c r="I43" i="8"/>
  <c r="I43" i="9" s="1"/>
  <c r="J43" i="8"/>
  <c r="J43" i="9"/>
  <c r="K43" i="8"/>
  <c r="D44" i="8"/>
  <c r="D44" i="9" s="1"/>
  <c r="E44" i="8"/>
  <c r="C29" i="2" s="1"/>
  <c r="F44" i="8"/>
  <c r="G44" i="8"/>
  <c r="G44" i="9" s="1"/>
  <c r="S31" i="2" s="1"/>
  <c r="S29" i="2"/>
  <c r="H44" i="8"/>
  <c r="H44" i="9"/>
  <c r="T31" i="2" s="1"/>
  <c r="I44" i="8"/>
  <c r="U29" i="2"/>
  <c r="J44" i="8"/>
  <c r="J44" i="9" s="1"/>
  <c r="D31" i="2" s="1"/>
  <c r="K44" i="8"/>
  <c r="E29" i="2"/>
  <c r="F46" i="8"/>
  <c r="J3" i="12"/>
  <c r="G4" i="12"/>
  <c r="G39" i="12" s="1"/>
  <c r="J4" i="12"/>
  <c r="G5" i="12"/>
  <c r="J5" i="12"/>
  <c r="J39" i="12" s="1"/>
  <c r="G6" i="12"/>
  <c r="J6" i="12"/>
  <c r="G7" i="12"/>
  <c r="J7" i="12"/>
  <c r="G8" i="12"/>
  <c r="J8" i="12"/>
  <c r="G9" i="12"/>
  <c r="J9" i="12"/>
  <c r="G10" i="12"/>
  <c r="J10" i="12"/>
  <c r="G11" i="12"/>
  <c r="J11" i="12"/>
  <c r="G12" i="12"/>
  <c r="J12" i="12"/>
  <c r="G13" i="12"/>
  <c r="J13" i="12"/>
  <c r="G14" i="12"/>
  <c r="J14" i="12"/>
  <c r="G15" i="12"/>
  <c r="J15" i="12"/>
  <c r="G16" i="12"/>
  <c r="J16" i="12"/>
  <c r="G17" i="12"/>
  <c r="J17" i="12"/>
  <c r="J40" i="12" s="1"/>
  <c r="G18" i="12"/>
  <c r="J18" i="12"/>
  <c r="G19" i="12"/>
  <c r="G20" i="12"/>
  <c r="J20" i="12"/>
  <c r="G21" i="12"/>
  <c r="G22" i="12"/>
  <c r="J22" i="12"/>
  <c r="J41" i="12" s="1"/>
  <c r="G23" i="12"/>
  <c r="J23" i="12"/>
  <c r="G24" i="12"/>
  <c r="J24" i="12"/>
  <c r="G25" i="12"/>
  <c r="G41" i="12" s="1"/>
  <c r="J25" i="12"/>
  <c r="G26" i="12"/>
  <c r="G27" i="12"/>
  <c r="J27" i="12"/>
  <c r="G28" i="12"/>
  <c r="J28" i="12"/>
  <c r="G29" i="12"/>
  <c r="J29" i="12"/>
  <c r="G30" i="12"/>
  <c r="J30" i="12"/>
  <c r="G31" i="12"/>
  <c r="J31" i="12"/>
  <c r="G32" i="12"/>
  <c r="G42" i="12" s="1"/>
  <c r="J32" i="12"/>
  <c r="G33" i="12"/>
  <c r="J33" i="12"/>
  <c r="J42" i="12" s="1"/>
  <c r="G34" i="12"/>
  <c r="J34" i="12"/>
  <c r="G35" i="12"/>
  <c r="J35" i="12"/>
  <c r="G36" i="12"/>
  <c r="J36" i="12"/>
  <c r="G37" i="12"/>
  <c r="J37" i="12"/>
  <c r="G38" i="12"/>
  <c r="J38" i="12"/>
  <c r="D39" i="12"/>
  <c r="E39" i="12"/>
  <c r="F39" i="12"/>
  <c r="H39" i="12"/>
  <c r="I39" i="12"/>
  <c r="D40" i="12"/>
  <c r="E40" i="12"/>
  <c r="F40" i="12"/>
  <c r="G40" i="12"/>
  <c r="H40" i="12"/>
  <c r="I40" i="12"/>
  <c r="D41" i="12"/>
  <c r="E41" i="12"/>
  <c r="F41" i="12"/>
  <c r="H41" i="12"/>
  <c r="I41" i="12"/>
  <c r="D42" i="12"/>
  <c r="E42" i="12"/>
  <c r="F42" i="12"/>
  <c r="H42" i="12"/>
  <c r="I42" i="12"/>
  <c r="G43" i="12"/>
  <c r="F32" i="2"/>
  <c r="J43" i="12"/>
  <c r="I32" i="2" s="1"/>
  <c r="K44" i="9"/>
  <c r="E31" i="2" s="1"/>
  <c r="I44" i="9"/>
  <c r="U31" i="2" s="1"/>
  <c r="D29" i="2"/>
  <c r="T29" i="2"/>
  <c r="R29" i="2"/>
  <c r="M42" i="9"/>
  <c r="M44" i="9"/>
  <c r="G31" i="2" s="1"/>
  <c r="N44" i="9"/>
  <c r="H31" i="2"/>
  <c r="H30" i="2"/>
  <c r="J29" i="2" l="1"/>
  <c r="P44" i="9"/>
  <c r="J31" i="2" s="1"/>
  <c r="P40" i="9"/>
  <c r="P38" i="9"/>
  <c r="P22" i="9"/>
  <c r="R30" i="2"/>
  <c r="L44" i="9"/>
  <c r="F31" i="2" s="1"/>
  <c r="P42" i="8"/>
  <c r="P42" i="9" s="1"/>
  <c r="E44" i="9"/>
  <c r="C31" i="2" s="1"/>
  <c r="O44" i="9"/>
  <c r="I31" i="2" s="1"/>
  <c r="L30" i="2"/>
  <c r="P8" i="9"/>
  <c r="R44" i="8"/>
  <c r="L29" i="2" s="1"/>
  <c r="R44" i="9" l="1"/>
  <c r="L31" i="2" s="1"/>
</calcChain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<sst xmlns="http://schemas.openxmlformats.org/spreadsheetml/2006/main" count="192" uniqueCount="60">
  <si>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</si>
  <si>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</si>
  <si>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</si>
  <si>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</si>
  <si>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</si>
  <si>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</si>
  <si>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</si>
  <si>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</si>
  <si>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</si>
  <si>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</si>
  <si>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</si>
  <si>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</si>
  <si>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</si>
  <si>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</si>
  <si>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</si>
  <si>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</si>
  <si>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</si>
  <si>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</si>
  <si>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</si>
  <si>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</si>
  <si>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</si>
  <si>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</si>
  <si>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</si>
  <si>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</si>
  <si>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</si>
  <si>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</si>
  <si>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</si>
  <si>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</si>
  <si>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</si>
  <si>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</si>
  <si>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</si>
  <si>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</si>
  <si>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</si>
  <si>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</si>
  <si>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</si>
  <si>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</si>
  <si>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</si>
  <si>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</si>
  <si>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</si>
  <si>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</si>
  <si>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</si>
  <si>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</si>
  <si>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</si>
  <si>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</si>
  <si>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</si>
  <si>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</si>
  <si>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</si>
  <si>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</si>
  <si>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</si>
  <si>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</si>
  <si>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</si>
  <si>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</si>
  <si>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</si>
  <si>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</si>
  <si>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</si>
  <si>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</si>
  <si>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</si>
  <si>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</si>
  <si>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März 2020</t>
  </si>
  <si>
    <t>Bearbeitung: LEL Schwäbisch Gmünd, Abt.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</si>
</sst>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\ #\ ###\ ###\ ##0\ \ ;\ \–###\ ###\ ##0\ \ ;\ * \–\ \ ;\ * @\ \ "/>
  </numFmts>
  <fonts count="37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166" fontId="12" fillId="0" borderId="0">
      <alignment horizontal="right"/>
    </xf>
    <xf numFmtId="0" fontId="13" fillId="20" borderId="2" applyNumberFormat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0" fontId="18" fillId="21" borderId="0" applyNumberFormat="0" applyBorder="0" applyAlignment="0" applyProtection="0"/>
    <xf numFmtId="0" fontId="19" fillId="22" borderId="4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87">
    <xf numFmtId="0" fontId="0" fillId="0" borderId="0" xfId="0"/>
    <xf numFmtId="0" fontId="2" fillId="0" borderId="0" xfId="0" applyNumberFormat="1" applyFont="1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3" fillId="0" borderId="10" xfId="0" applyNumberFormat="1" applyFont="1" applyBorder="1" applyAlignment="1"/>
    <xf numFmtId="0" fontId="3" fillId="0" borderId="10" xfId="0" applyNumberFormat="1" applyFont="1" applyBorder="1" applyAlignment="1">
      <alignment vertical="top"/>
    </xf>
    <xf numFmtId="0" fontId="3" fillId="0" borderId="10" xfId="0" applyFont="1" applyBorder="1"/>
    <xf numFmtId="1" fontId="0" fillId="0" borderId="0" xfId="0" applyNumberFormat="1" applyBorder="1"/>
    <xf numFmtId="1" fontId="0" fillId="0" borderId="0" xfId="0" applyNumberFormat="1" applyFill="1" applyBorder="1"/>
    <xf numFmtId="0" fontId="4" fillId="0" borderId="0" xfId="0" applyNumberFormat="1" applyFont="1" applyBorder="1" applyAlignment="1">
      <alignment vertical="top"/>
    </xf>
    <xf numFmtId="165" fontId="0" fillId="0" borderId="0" xfId="33" applyNumberFormat="1" applyFont="1" applyBorder="1"/>
    <xf numFmtId="14" fontId="0" fillId="0" borderId="0" xfId="0" applyNumberFormat="1" applyBorder="1"/>
    <xf numFmtId="0" fontId="6" fillId="0" borderId="0" xfId="0" applyFont="1"/>
    <xf numFmtId="0" fontId="7" fillId="0" borderId="11" xfId="0" applyFont="1" applyBorder="1"/>
    <xf numFmtId="3" fontId="6" fillId="0" borderId="11" xfId="33" applyNumberFormat="1" applyFont="1" applyBorder="1"/>
    <xf numFmtId="0" fontId="7" fillId="0" borderId="11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1" fillId="0" borderId="0" xfId="37" applyAlignment="1">
      <alignment vertical="center"/>
    </xf>
    <xf numFmtId="0" fontId="28" fillId="0" borderId="0" xfId="37" applyFont="1" applyAlignment="1">
      <alignment horizontal="center" vertical="center"/>
    </xf>
    <xf numFmtId="0" fontId="31" fillId="0" borderId="12" xfId="0" applyFont="1" applyBorder="1" applyAlignment="1">
      <alignment horizontal="left" vertical="top" wrapText="1"/>
    </xf>
    <xf numFmtId="0" fontId="28" fillId="0" borderId="13" xfId="37" applyFont="1" applyBorder="1" applyAlignment="1">
      <alignment horizontal="center" vertical="center"/>
    </xf>
    <xf numFmtId="0" fontId="1" fillId="0" borderId="14" xfId="37" applyBorder="1" applyAlignment="1">
      <alignment vertical="center"/>
    </xf>
    <xf numFmtId="0" fontId="28" fillId="0" borderId="15" xfId="37" applyFont="1" applyBorder="1" applyAlignment="1">
      <alignment horizontal="center" vertical="center"/>
    </xf>
    <xf numFmtId="0" fontId="28" fillId="0" borderId="15" xfId="37" applyFont="1" applyBorder="1" applyAlignment="1">
      <alignment horizontal="left" vertical="center"/>
    </xf>
    <xf numFmtId="0" fontId="30" fillId="0" borderId="14" xfId="37" applyFont="1" applyBorder="1" applyAlignment="1">
      <alignment horizontal="right" vertical="center"/>
    </xf>
    <xf numFmtId="0" fontId="30" fillId="0" borderId="15" xfId="37" applyFont="1" applyBorder="1" applyAlignment="1">
      <alignment horizontal="left" vertical="center"/>
    </xf>
    <xf numFmtId="0" fontId="30" fillId="0" borderId="15" xfId="37" applyFont="1" applyBorder="1" applyAlignment="1">
      <alignment horizontal="center" vertical="center"/>
    </xf>
    <xf numFmtId="0" fontId="1" fillId="0" borderId="16" xfId="37" applyBorder="1" applyAlignment="1">
      <alignment vertical="center"/>
    </xf>
    <xf numFmtId="0" fontId="28" fillId="0" borderId="17" xfId="37" applyFont="1" applyBorder="1" applyAlignment="1">
      <alignment horizontal="center" vertical="center"/>
    </xf>
    <xf numFmtId="165" fontId="0" fillId="0" borderId="0" xfId="33" applyNumberFormat="1" applyFont="1" applyFill="1" applyBorder="1"/>
    <xf numFmtId="0" fontId="0" fillId="24" borderId="0" xfId="0" applyFill="1"/>
    <xf numFmtId="0" fontId="33" fillId="24" borderId="0" xfId="0" applyFont="1" applyFill="1" applyAlignment="1">
      <alignment vertical="center"/>
    </xf>
    <xf numFmtId="0" fontId="0" fillId="25" borderId="0" xfId="0" applyFill="1" applyBorder="1"/>
    <xf numFmtId="165" fontId="34" fillId="25" borderId="0" xfId="33" applyNumberFormat="1" applyFont="1" applyFill="1" applyBorder="1"/>
    <xf numFmtId="0" fontId="6" fillId="0" borderId="0" xfId="0" applyFont="1" applyBorder="1"/>
    <xf numFmtId="14" fontId="6" fillId="0" borderId="0" xfId="0" applyNumberFormat="1" applyFont="1" applyBorder="1"/>
    <xf numFmtId="14" fontId="6" fillId="25" borderId="0" xfId="0" applyNumberFormat="1" applyFont="1" applyFill="1" applyBorder="1"/>
    <xf numFmtId="1" fontId="8" fillId="24" borderId="0" xfId="0" applyNumberFormat="1" applyFont="1" applyFill="1" applyBorder="1" applyProtection="1">
      <protection locked="0"/>
    </xf>
    <xf numFmtId="3" fontId="35" fillId="0" borderId="11" xfId="33" applyNumberFormat="1" applyFont="1" applyBorder="1" applyProtection="1"/>
    <xf numFmtId="3" fontId="35" fillId="25" borderId="11" xfId="33" applyNumberFormat="1" applyFont="1" applyFill="1" applyBorder="1" applyProtection="1"/>
    <xf numFmtId="0" fontId="3" fillId="0" borderId="18" xfId="0" applyFont="1" applyBorder="1"/>
    <xf numFmtId="165" fontId="3" fillId="0" borderId="18" xfId="33" applyNumberFormat="1" applyFont="1" applyBorder="1"/>
    <xf numFmtId="165" fontId="3" fillId="25" borderId="18" xfId="33" applyNumberFormat="1" applyFont="1" applyFill="1" applyBorder="1"/>
    <xf numFmtId="0" fontId="0" fillId="0" borderId="10" xfId="0" applyBorder="1"/>
    <xf numFmtId="165" fontId="0" fillId="0" borderId="10" xfId="33" applyNumberFormat="1" applyFont="1" applyBorder="1"/>
    <xf numFmtId="165" fontId="34" fillId="25" borderId="10" xfId="33" applyNumberFormat="1" applyFont="1" applyFill="1" applyBorder="1"/>
    <xf numFmtId="165" fontId="0" fillId="0" borderId="19" xfId="33" applyNumberFormat="1" applyFont="1" applyBorder="1"/>
    <xf numFmtId="165" fontId="0" fillId="0" borderId="20" xfId="33" applyNumberFormat="1" applyFont="1" applyBorder="1"/>
    <xf numFmtId="165" fontId="3" fillId="0" borderId="21" xfId="33" applyNumberFormat="1" applyFont="1" applyBorder="1"/>
    <xf numFmtId="0" fontId="36" fillId="0" borderId="0" xfId="0" applyNumberFormat="1" applyFont="1" applyBorder="1" applyAlignment="1">
      <alignment vertical="top"/>
    </xf>
    <xf numFmtId="0" fontId="3" fillId="26" borderId="10" xfId="0" applyNumberFormat="1" applyFont="1" applyFill="1" applyBorder="1" applyAlignment="1">
      <alignment vertical="top"/>
    </xf>
    <xf numFmtId="0" fontId="3" fillId="26" borderId="22" xfId="0" applyNumberFormat="1" applyFont="1" applyFill="1" applyBorder="1" applyAlignment="1">
      <alignment vertical="top"/>
    </xf>
    <xf numFmtId="0" fontId="3" fillId="0" borderId="18" xfId="0" applyFont="1" applyFill="1" applyBorder="1"/>
    <xf numFmtId="0" fontId="3" fillId="25" borderId="18" xfId="0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25" borderId="0" xfId="0" applyNumberFormat="1" applyFill="1" applyBorder="1"/>
    <xf numFmtId="3" fontId="0" fillId="0" borderId="19" xfId="0" applyNumberFormat="1" applyFill="1" applyBorder="1"/>
    <xf numFmtId="3" fontId="3" fillId="0" borderId="18" xfId="0" applyNumberFormat="1" applyFont="1" applyBorder="1"/>
    <xf numFmtId="3" fontId="3" fillId="0" borderId="18" xfId="0" applyNumberFormat="1" applyFont="1" applyFill="1" applyBorder="1"/>
    <xf numFmtId="3" fontId="3" fillId="25" borderId="18" xfId="0" applyNumberFormat="1" applyFont="1" applyFill="1" applyBorder="1"/>
    <xf numFmtId="0" fontId="3" fillId="26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3" fontId="0" fillId="0" borderId="19" xfId="0" applyNumberFormat="1" applyBorder="1"/>
    <xf numFmtId="3" fontId="3" fillId="0" borderId="21" xfId="0" applyNumberFormat="1" applyFont="1" applyBorder="1"/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/>
    <xf numFmtId="3" fontId="0" fillId="0" borderId="10" xfId="0" applyNumberFormat="1" applyBorder="1"/>
    <xf numFmtId="3" fontId="0" fillId="0" borderId="10" xfId="0" applyNumberFormat="1" applyFill="1" applyBorder="1"/>
    <xf numFmtId="3" fontId="0" fillId="25" borderId="10" xfId="0" applyNumberFormat="1" applyFill="1" applyBorder="1"/>
    <xf numFmtId="0" fontId="3" fillId="0" borderId="0" xfId="0" applyFont="1" applyBorder="1"/>
    <xf numFmtId="0" fontId="0" fillId="0" borderId="10" xfId="0" applyFill="1" applyBorder="1"/>
    <xf numFmtId="0" fontId="3" fillId="26" borderId="23" xfId="0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26" borderId="10" xfId="0" applyNumberFormat="1" applyFont="1" applyFill="1" applyBorder="1" applyAlignment="1">
      <alignment horizontal="center" vertical="center"/>
    </xf>
    <xf numFmtId="0" fontId="5" fillId="0" borderId="14" xfId="37" applyFont="1" applyBorder="1" applyAlignment="1">
      <alignment horizontal="center" vertical="center"/>
    </xf>
    <xf numFmtId="0" fontId="5" fillId="0" borderId="15" xfId="37" applyFont="1" applyBorder="1" applyAlignment="1">
      <alignment horizontal="center" vertical="center"/>
    </xf>
    <xf numFmtId="0" fontId="28" fillId="0" borderId="14" xfId="37" applyFont="1" applyBorder="1" applyAlignment="1">
      <alignment horizontal="center" vertical="center"/>
    </xf>
    <xf numFmtId="0" fontId="28" fillId="0" borderId="15" xfId="37" applyFont="1" applyBorder="1" applyAlignment="1">
      <alignment horizontal="center" vertical="center"/>
    </xf>
    <xf numFmtId="0" fontId="29" fillId="0" borderId="14" xfId="37" applyFont="1" applyBorder="1" applyAlignment="1">
      <alignment horizontal="center" vertical="center"/>
    </xf>
    <xf numFmtId="0" fontId="29" fillId="0" borderId="15" xfId="37" applyFont="1" applyBorder="1" applyAlignment="1">
      <alignment horizontal="center" vertical="center"/>
    </xf>
    <xf numFmtId="0" fontId="32" fillId="0" borderId="14" xfId="37" applyFont="1" applyBorder="1" applyAlignment="1">
      <alignment horizontal="center" vertical="center"/>
    </xf>
    <xf numFmtId="0" fontId="32" fillId="0" borderId="15" xfId="37" applyFont="1" applyBorder="1" applyAlignment="1">
      <alignment horizontal="center" vertical="center"/>
    </xf>
    <xf numFmtId="0" fontId="0" fillId="25" borderId="10" xfId="0" applyFill="1" applyBorder="1"/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asisOhneNK" xfId="26"/>
    <cellStyle name="Berechnung" xfId="27" builtinId="22" customBuiltin="1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Gut" xfId="32" builtinId="26" customBuiltin="1"/>
    <cellStyle name="Komma" xfId="33" builtinId="3"/>
    <cellStyle name="Neutral" xfId="34" builtinId="28" customBuiltin="1"/>
    <cellStyle name="Notiz" xfId="35" builtinId="10" customBuiltin="1"/>
    <cellStyle name="Schlecht" xfId="36" builtinId="27" customBuiltin="1"/>
    <cellStyle name="Standard" xfId="0" builtinId="0"/>
    <cellStyle name="Standard_Strukturdaten 2008" xfId="37"/>
    <cellStyle name="Überschrift" xfId="38" builtinId="15" customBuiltin="1"/>
    <cellStyle name="Überschrift 1" xfId="39" builtinId="16" customBuiltin="1"/>
    <cellStyle name="Überschrift 2" xfId="40" builtinId="17" customBuiltin="1"/>
    <cellStyle name="Überschrift 3" xfId="41" builtinId="18" customBuiltin="1"/>
    <cellStyle name="Überschrift 4" xfId="42" builtinId="19" customBuiltin="1"/>
    <cellStyle name="Verknüpfte Zelle" xfId="43" builtinId="24" customBuiltin="1"/>
    <cellStyle name="Warnender Text" xfId="44" builtinId="11" customBuiltin="1"/>
    <cellStyle name="Zelle überprüfen" xfId="4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Grafik!$O$1</c:f>
          <c:strCache>
            <c:ptCount val="1"/>
            <c:pt idx="0">
              <c:v>Entwicklung der Biogasanlagen in Baden Württemberg</c:v>
            </c:pt>
          </c:strCache>
        </c:strRef>
      </c:tx>
      <c:layout>
        <c:manualLayout>
          <c:xMode val="edge"/>
          <c:yMode val="edge"/>
          <c:x val="0.14025236718827869"/>
          <c:y val="2.00803212851405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8359046283309955E-2"/>
          <c:y val="0.21485985908450028"/>
          <c:w val="0.82328190743338003"/>
          <c:h val="0.614459036260346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Grafik!$C$28:$M$28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Grafik!$C$29:$M$29</c:f>
              <c:numCache>
                <c:formatCode>#,##0</c:formatCode>
                <c:ptCount val="11"/>
                <c:pt idx="0">
                  <c:v>54347</c:v>
                </c:pt>
                <c:pt idx="1">
                  <c:v>202848</c:v>
                </c:pt>
                <c:pt idx="2">
                  <c:v>255928</c:v>
                </c:pt>
                <c:pt idx="3">
                  <c:v>271812</c:v>
                </c:pt>
                <c:pt idx="4">
                  <c:v>295798</c:v>
                </c:pt>
                <c:pt idx="5">
                  <c:v>319181</c:v>
                </c:pt>
                <c:pt idx="6">
                  <c:v>321408</c:v>
                </c:pt>
                <c:pt idx="7">
                  <c:v>323578</c:v>
                </c:pt>
                <c:pt idx="8">
                  <c:v>329382</c:v>
                </c:pt>
                <c:pt idx="9">
                  <c:v>332692</c:v>
                </c:pt>
                <c:pt idx="10">
                  <c:v>335281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A-4B0B-A84C-06F5F917D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05056"/>
        <c:axId val="178548736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Grafik!$C$28:$M$28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Grafik!$C$30:$M$30</c:f>
              <c:numCache>
                <c:formatCode>#,##0</c:formatCode>
                <c:ptCount val="11"/>
                <c:pt idx="0">
                  <c:v>394</c:v>
                </c:pt>
                <c:pt idx="1">
                  <c:v>709</c:v>
                </c:pt>
                <c:pt idx="2">
                  <c:v>796</c:v>
                </c:pt>
                <c:pt idx="3">
                  <c:v>822</c:v>
                </c:pt>
                <c:pt idx="4">
                  <c:v>858</c:v>
                </c:pt>
                <c:pt idx="5">
                  <c:v>893</c:v>
                </c:pt>
                <c:pt idx="6">
                  <c:v>898</c:v>
                </c:pt>
                <c:pt idx="7">
                  <c:v>928</c:v>
                </c:pt>
                <c:pt idx="8">
                  <c:v>950</c:v>
                </c:pt>
                <c:pt idx="9">
                  <c:v>958</c:v>
                </c:pt>
                <c:pt idx="10">
                  <c:v>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A-4B0B-A84C-06F5F917D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51040"/>
        <c:axId val="178569600"/>
      </c:lineChart>
      <c:catAx>
        <c:axId val="17820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Quelle: MInisterium Ländlicher Raum Baden-Württemberg, Ref. 51 und Staatliche Biogasberatung Baden-Württemberg 2005-2019
Bearbeitung: LEL Schwäbisch Gmünd, Abt. 3; Stand: 31.12.2019</a:t>
                </a:r>
              </a:p>
            </c:rich>
          </c:tx>
          <c:layout>
            <c:manualLayout>
              <c:xMode val="edge"/>
              <c:yMode val="edge"/>
              <c:x val="3.2258081663842655E-2"/>
              <c:y val="0.91767258008411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548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85487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Elektr.Leistung</a:t>
                </a:r>
              </a:p>
            </c:rich>
          </c:tx>
          <c:layout>
            <c:manualLayout>
              <c:xMode val="edge"/>
              <c:yMode val="edge"/>
              <c:x val="7.0125917804578228E-3"/>
              <c:y val="0.128514267041920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205056"/>
        <c:crosses val="autoZero"/>
        <c:crossBetween val="between"/>
      </c:valAx>
      <c:catAx>
        <c:axId val="17855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569600"/>
        <c:crosses val="autoZero"/>
        <c:auto val="0"/>
        <c:lblAlgn val="ctr"/>
        <c:lblOffset val="100"/>
        <c:noMultiLvlLbl val="0"/>
      </c:catAx>
      <c:valAx>
        <c:axId val="1785696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Anlagen</a:t>
                </a:r>
              </a:p>
            </c:rich>
          </c:tx>
          <c:layout>
            <c:manualLayout>
              <c:xMode val="edge"/>
              <c:yMode val="edge"/>
              <c:x val="0.90603089803647952"/>
              <c:y val="0.12650623491340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855104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892581148875377"/>
          <c:y val="0.24297230918424351"/>
          <c:w val="0.21611256187913225"/>
          <c:h val="8.43375602146117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verticalDpi="0"/>
  </c:printSettings>
</c:chartSpace>
</file>

<file path=xl/ctrlProps/ctrlProp1.xml><?xml version="1.0" encoding="utf-8"?>
<formControlPr xmlns="http://schemas.microsoft.com/office/spreadsheetml/2009/9/main" objectType="Drop" dropStyle="combo" dx="15" fmlaLink="$A$1" fmlaRange="Anlagen!$C$4:$C$44" noThreeD="1" sel="41" val="33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0</xdr:row>
          <xdr:rowOff>161925</xdr:rowOff>
        </xdr:from>
        <xdr:to>
          <xdr:col>1</xdr:col>
          <xdr:colOff>3067050</xdr:colOff>
          <xdr:row>4</xdr:row>
          <xdr:rowOff>95250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4419600</xdr:colOff>
          <xdr:row>34</xdr:row>
          <xdr:rowOff>95250</xdr:rowOff>
        </xdr:from>
        <xdr:to>
          <xdr:col>1</xdr:col>
          <xdr:colOff>5105400</xdr:colOff>
          <xdr:row>35</xdr:row>
          <xdr:rowOff>171450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9525</xdr:rowOff>
        </xdr:from>
        <xdr:to>
          <xdr:col>1</xdr:col>
          <xdr:colOff>1552575</xdr:colOff>
          <xdr:row>0</xdr:row>
          <xdr:rowOff>295275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 macro="">
      <xdr:nvGraphicFramePr>
        <xdr:cNvPr id="2129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 macro="" textlink="">
      <xdr:nvSpPr>
        <xdr:cNvPr id="2130" name="Line 4"/>
        <xdr:cNvSpPr>
          <a:spLocks noChangeShapeType="1"/>
        </xdr:cNvSpPr>
      </xdr:nvSpPr>
      <xdr:spPr bwMode="auto">
        <a:xfrm flipH="1">
          <a:off x="1895475" y="152400"/>
          <a:ext cx="25717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landwirtschaft-bw.info/Mueller/Daten%20und%20Fakten/Vergleich%20der%20Regionen/Daten/lel_21.09.2011%20-%20Vergleich%20der%20Regionen_Arbeitsfass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0"/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2"/>
      <sheetData sheetId="3"/>
      <sheetData sheetId="4"/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B44"/>
  <sheetViews>
    <sheetView showGridLines="0" tabSelected="1" zoomScaleNormal="100" workbookViewId="0"/>
  </sheetViews>
  <sheetFormatPr baseColWidth="10" defaultRowHeight="23.25"/>
  <cols>
    <col min="1" max="1" width="13.85546875" style="17" customWidth="1"/>
    <col min="2" max="2" width="78.140625" style="18" customWidth="1"/>
    <col min="3" max="16384" width="11.42578125" style="17"/>
  </cols>
  <sheetData>
    <row r="1" spans="1:2" ht="22.7" customHeight="1">
      <c r="A1" s="19"/>
      <c r="B1" s="20"/>
    </row>
    <row r="2" spans="1:2" ht="22.7" customHeight="1">
      <c r="A2" s="21"/>
      <c r="B2" s="22"/>
    </row>
    <row r="3" spans="1:2" ht="22.7" customHeight="1">
      <c r="A3" s="21"/>
      <c r="B3" s="22"/>
    </row>
    <row r="4" spans="1:2" ht="22.7" customHeight="1">
      <c r="A4" s="21"/>
      <c r="B4" s="22"/>
    </row>
    <row r="5" spans="1:2" ht="22.7" customHeight="1">
      <c r="A5" s="21"/>
      <c r="B5" s="22"/>
    </row>
    <row r="6" spans="1:2" ht="22.7" customHeight="1">
      <c r="A6" s="21"/>
      <c r="B6" s="22"/>
    </row>
    <row r="7" spans="1:2" ht="22.7" customHeight="1">
      <c r="A7" s="21"/>
      <c r="B7" s="22"/>
    </row>
    <row r="8" spans="1:2" ht="22.7" customHeight="1">
      <c r="A8" s="78"/>
      <c r="B8" s="79"/>
    </row>
    <row r="9" spans="1:2" ht="22.7" customHeight="1">
      <c r="A9" s="78"/>
      <c r="B9" s="79"/>
    </row>
    <row r="10" spans="1:2" ht="30.2" customHeight="1">
      <c r="A10" s="82" t="s">
        <v>40</v>
      </c>
      <c r="B10" s="83"/>
    </row>
    <row r="11" spans="1:2" ht="14.25" customHeight="1">
      <c r="A11" s="21"/>
      <c r="B11" s="22"/>
    </row>
    <row r="12" spans="1:2" ht="30.2" customHeight="1">
      <c r="A12" s="82" t="s">
        <v>43</v>
      </c>
      <c r="B12" s="83"/>
    </row>
    <row r="13" spans="1:2" ht="14.25" customHeight="1">
      <c r="A13" s="21"/>
      <c r="B13" s="22"/>
    </row>
    <row r="14" spans="1:2" ht="30.2" customHeight="1">
      <c r="A14" s="82" t="s">
        <v>44</v>
      </c>
      <c r="B14" s="83"/>
    </row>
    <row r="15" spans="1:2" ht="22.7" customHeight="1">
      <c r="A15" s="21"/>
      <c r="B15" s="23"/>
    </row>
    <row r="16" spans="1:2" ht="27.75">
      <c r="A16" s="84"/>
      <c r="B16" s="85"/>
    </row>
    <row r="17" spans="1:2" ht="22.7" customHeight="1">
      <c r="A17" s="21"/>
      <c r="B17" s="22"/>
    </row>
    <row r="18" spans="1:2" ht="22.7" customHeight="1">
      <c r="A18" s="21"/>
      <c r="B18" s="22"/>
    </row>
    <row r="19" spans="1:2" ht="22.7" customHeight="1">
      <c r="A19" s="80" t="s">
        <v>58</v>
      </c>
      <c r="B19" s="81"/>
    </row>
    <row r="20" spans="1:2" ht="22.7" customHeight="1">
      <c r="A20" s="21"/>
      <c r="B20" s="22"/>
    </row>
    <row r="21" spans="1:2" ht="22.7" customHeight="1">
      <c r="A21" s="21"/>
      <c r="B21" s="22"/>
    </row>
    <row r="22" spans="1:2" ht="22.7" customHeight="1">
      <c r="A22" s="21"/>
      <c r="B22" s="22"/>
    </row>
    <row r="23" spans="1:2" ht="22.7" customHeight="1">
      <c r="A23" s="21"/>
      <c r="B23" s="22"/>
    </row>
    <row r="24" spans="1:2" ht="22.7" customHeight="1">
      <c r="A24" s="24" t="s">
        <v>42</v>
      </c>
      <c r="B24" s="25" t="s">
        <v>45</v>
      </c>
    </row>
    <row r="25" spans="1:2" ht="22.7" customHeight="1">
      <c r="A25" s="21"/>
      <c r="B25" s="25" t="s">
        <v>53</v>
      </c>
    </row>
    <row r="26" spans="1:2" ht="22.7" customHeight="1">
      <c r="A26" s="21"/>
      <c r="B26" s="25"/>
    </row>
    <row r="27" spans="1:2" ht="22.7" customHeight="1">
      <c r="A27" s="21"/>
      <c r="B27" s="25" t="s">
        <v>46</v>
      </c>
    </row>
    <row r="28" spans="1:2" ht="22.7" customHeight="1">
      <c r="A28" s="21"/>
      <c r="B28" s="25"/>
    </row>
    <row r="29" spans="1:2" ht="22.7" customHeight="1">
      <c r="A29" s="21"/>
      <c r="B29" s="25"/>
    </row>
    <row r="30" spans="1:2" ht="22.7" customHeight="1">
      <c r="A30" s="21"/>
      <c r="B30" s="26"/>
    </row>
    <row r="31" spans="1:2" ht="22.7" customHeight="1">
      <c r="A31" s="21"/>
      <c r="B31" s="25" t="s">
        <v>59</v>
      </c>
    </row>
    <row r="32" spans="1:2" ht="22.7" customHeight="1">
      <c r="A32" s="21"/>
      <c r="B32" s="25"/>
    </row>
    <row r="33" spans="1:2" ht="22.7" customHeight="1">
      <c r="A33" s="21"/>
      <c r="B33" s="25"/>
    </row>
    <row r="34" spans="1:2" ht="22.7" customHeight="1">
      <c r="A34" s="21"/>
      <c r="B34" s="25"/>
    </row>
    <row r="35" spans="1:2" ht="22.7" customHeight="1">
      <c r="A35" s="21"/>
      <c r="B35" s="22"/>
    </row>
    <row r="36" spans="1:2" ht="22.7" customHeight="1" thickBot="1">
      <c r="A36" s="27"/>
      <c r="B36" s="28"/>
    </row>
    <row r="37" spans="1:2" ht="9" customHeight="1"/>
    <row r="38" spans="1:2" ht="22.7" customHeight="1"/>
    <row r="39" spans="1:2" ht="22.7" customHeight="1"/>
    <row r="40" spans="1:2" ht="22.7" customHeight="1"/>
    <row r="41" spans="1:2" ht="22.7" customHeight="1"/>
    <row r="42" spans="1:2" ht="22.7" customHeight="1"/>
    <row r="43" spans="1:2" ht="22.7" customHeight="1"/>
    <row r="44" spans="1:2" ht="22.7" customHeight="1"/>
  </sheetData>
  <mergeCells count="7">
    <mergeCell ref="A8:B8"/>
    <mergeCell ref="A9:B9"/>
    <mergeCell ref="A19:B19"/>
    <mergeCell ref="A10:B10"/>
    <mergeCell ref="A12:B12"/>
    <mergeCell ref="A14:B14"/>
    <mergeCell ref="A16:B16"/>
  </mergeCells>
  <phoneticPr fontId="1" type="noConversion"/>
  <printOptions horizontalCentered="1" verticalCentered="1"/>
  <pageMargins left="0.78740157480314965" right="0.78740157480314965" top="0.59055118110236227" bottom="0.59055118110236227" header="0.39370078740157483" footer="0.19685039370078741"/>
  <pageSetup paperSize="9" scale="94" fitToHeight="0" orientation="portrait" r:id="rId1"/>
  <headerFooter alignWithMargins="0"/>
  <rowBreaks count="1" manualBreakCount="1">
    <brk id="36" max="1" man="1"/>
  </rowBreaks>
  <drawing r:id="rId2"/>
  <legacyDrawing r:id="rId3"/>
  <oleObjects>
    <mc:AlternateContent xmlns:mc="http://schemas.openxmlformats.org/markup-compatibility/2006">
      <mc:Choice Requires="x14">
        <oleObject progId="Paint.Picture" shapeId="3075" r:id="rId4">
          <objectPr defaultSize="0" autoPict="0" r:id="rId5">
            <anchor moveWithCells="1">
              <from>
                <xdr:col>1</xdr:col>
                <xdr:colOff>1104900</xdr:colOff>
                <xdr:row>0</xdr:row>
                <xdr:rowOff>161925</xdr:rowOff>
              </from>
              <to>
                <xdr:col>1</xdr:col>
                <xdr:colOff>3067050</xdr:colOff>
                <xdr:row>4</xdr:row>
                <xdr:rowOff>95250</xdr:rowOff>
              </to>
            </anchor>
          </objectPr>
        </oleObject>
      </mc:Choice>
      <mc:Fallback>
        <oleObject progId="Paint.Picture" shapeId="3075" r:id="rId4"/>
      </mc:Fallback>
    </mc:AlternateContent>
    <mc:AlternateContent xmlns:mc="http://schemas.openxmlformats.org/markup-compatibility/2006">
      <mc:Choice Requires="x14">
        <oleObject progId="Paint.Picture" shapeId="3076" r:id="rId6">
          <objectPr defaultSize="0" autoPict="0" r:id="rId7">
            <anchor moveWithCells="1">
              <from>
                <xdr:col>1</xdr:col>
                <xdr:colOff>4419600</xdr:colOff>
                <xdr:row>34</xdr:row>
                <xdr:rowOff>95250</xdr:rowOff>
              </from>
              <to>
                <xdr:col>1</xdr:col>
                <xdr:colOff>5105400</xdr:colOff>
                <xdr:row>35</xdr:row>
                <xdr:rowOff>171450</xdr:rowOff>
              </to>
            </anchor>
          </objectPr>
        </oleObject>
      </mc:Choice>
      <mc:Fallback>
        <oleObject progId="Paint.Picture" shapeId="307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RowHeight="12.75"/>
  <cols>
    <col min="1" max="1" width="1.7109375" customWidth="1"/>
    <col min="2" max="2" width="25.85546875" bestFit="1" customWidth="1"/>
    <col min="3" max="15" width="6.7109375" customWidth="1"/>
  </cols>
  <sheetData>
    <row r="1" spans="1:15" ht="24.75" customHeight="1">
      <c r="A1" s="37">
        <v>41</v>
      </c>
      <c r="B1" s="30"/>
      <c r="C1" s="31" t="s">
        <v>48</v>
      </c>
      <c r="D1" s="30"/>
      <c r="E1" s="30"/>
      <c r="F1" s="30"/>
      <c r="G1" s="30"/>
      <c r="O1" t="str">
        <f>"Entwicklung der Biogasanlagen in "&amp;B28</f>
        <v>Entwicklung der Biogasanlagen in Baden Württemberg</v>
      </c>
    </row>
    <row r="2" spans="1:15" ht="15" customHeight="1">
      <c r="C2" s="2"/>
      <c r="D2" s="2"/>
      <c r="E2" s="2"/>
      <c r="F2" s="2"/>
      <c r="G2" s="2"/>
      <c r="H2" s="2"/>
      <c r="I2" s="2"/>
      <c r="J2" s="2"/>
    </row>
    <row r="3" spans="1:15" ht="15" customHeight="1"/>
    <row r="4" spans="1:15" ht="15" customHeight="1"/>
    <row r="5" spans="1:15" ht="15" customHeight="1"/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spans="1:21" ht="15" customHeight="1"/>
    <row r="18" spans="1:21" ht="15" customHeight="1"/>
    <row r="19" spans="1:21" ht="15" customHeight="1"/>
    <row r="20" spans="1:21" ht="15" customHeight="1"/>
    <row r="21" spans="1:21" ht="15" customHeight="1"/>
    <row r="22" spans="1:21" ht="15" customHeight="1"/>
    <row r="23" spans="1:21" ht="15" customHeight="1"/>
    <row r="24" spans="1:21" ht="15" customHeight="1"/>
    <row r="25" spans="1:21" ht="15" customHeight="1"/>
    <row r="26" spans="1:21" ht="15" customHeight="1"/>
    <row r="27" spans="1:21" ht="15" customHeight="1"/>
    <row r="28" spans="1:21" ht="15" customHeight="1">
      <c r="B28" s="15" t="str">
        <f>VLOOKUP($A$1,Anlagen!$A$3:$K$44,3,FALSE)</f>
        <v>Baden Württemberg</v>
      </c>
      <c r="C28" s="13">
        <v>2005</v>
      </c>
      <c r="D28" s="13">
        <v>2010</v>
      </c>
      <c r="E28" s="13">
        <v>2011</v>
      </c>
      <c r="F28" s="13">
        <v>2012</v>
      </c>
      <c r="G28" s="13">
        <v>2013</v>
      </c>
      <c r="H28" s="13">
        <v>2014</v>
      </c>
      <c r="I28" s="13">
        <v>2015</v>
      </c>
      <c r="J28" s="13">
        <v>2016</v>
      </c>
      <c r="K28" s="13">
        <v>2017</v>
      </c>
      <c r="L28" s="13">
        <v>2018</v>
      </c>
      <c r="M28" s="13">
        <v>2019</v>
      </c>
      <c r="R28" s="13">
        <v>2006</v>
      </c>
      <c r="S28" s="13">
        <v>2007</v>
      </c>
      <c r="T28" s="13">
        <v>2008</v>
      </c>
      <c r="U28" s="13">
        <v>2009</v>
      </c>
    </row>
    <row r="29" spans="1:21" ht="15" customHeight="1">
      <c r="A29" s="12"/>
      <c r="B29" s="16" t="str">
        <f>kW_el!B1</f>
        <v>Elektrische Leistung</v>
      </c>
      <c r="C29" s="38">
        <f>VLOOKUP($A$1,kW_el!$A$3:$K$44,5,FALSE)</f>
        <v>54347</v>
      </c>
      <c r="D29" s="38">
        <f>VLOOKUP($A$1,kW_el!$A$3:$K$44,10,FALSE)</f>
        <v>202848</v>
      </c>
      <c r="E29" s="38">
        <f>VLOOKUP($A$1,kW_el!$A$3:$K$44,11,FALSE)</f>
        <v>255928</v>
      </c>
      <c r="F29" s="38">
        <f>VLOOKUP($A$1,kW_el!$A$3:$L$44,12,FALSE)</f>
        <v>271812</v>
      </c>
      <c r="G29" s="38">
        <f>VLOOKUP($A$1,kW_el!$A$3:$M$44,13,FALSE)</f>
        <v>295798</v>
      </c>
      <c r="H29" s="38">
        <f>VLOOKUP($A$1,kW_el!$A$3:$N$44,14,FALSE)</f>
        <v>319181</v>
      </c>
      <c r="I29" s="39">
        <f>VLOOKUP($A$1,kW_el!$A$3:$O$44,15,FALSE)</f>
        <v>321408</v>
      </c>
      <c r="J29" s="39">
        <f>VLOOKUP($A$1,kW_el!$A$3:$P$44,16,FALSE)</f>
        <v>323578</v>
      </c>
      <c r="K29" s="39">
        <f>VLOOKUP($A$1,kW_el!$A$3:$Q$44,17,FALSE)</f>
        <v>329382</v>
      </c>
      <c r="L29" s="39">
        <f>VLOOKUP($A$1,kW_el!$A$3:$R$44,18,FALSE)</f>
        <v>332692</v>
      </c>
      <c r="M29" s="39">
        <f>VLOOKUP($A$1,kW_el!$A$3:$S$44,19,FALSE)</f>
        <v>335281</v>
      </c>
      <c r="R29" s="38">
        <f>VLOOKUP($A$1,kW_el!$A$3:$K$44,6,FALSE)</f>
        <v>96113</v>
      </c>
      <c r="S29" s="38">
        <f>VLOOKUP($A$1,kW_el!$A$3:$K$44,7,FALSE)</f>
        <v>127315</v>
      </c>
      <c r="T29" s="38">
        <f>VLOOKUP($A$1,kW_el!$A$3:$K$44,8,FALSE)</f>
        <v>140540</v>
      </c>
      <c r="U29" s="38">
        <f>VLOOKUP($A$1,kW_el!$A$3:$K$44,9,FALSE)</f>
        <v>161766</v>
      </c>
    </row>
    <row r="30" spans="1:21" ht="15" customHeight="1">
      <c r="A30" s="12"/>
      <c r="B30" s="16" t="str">
        <f>Anlagen!B1</f>
        <v>Zahl der Anlagen</v>
      </c>
      <c r="C30" s="38">
        <f>VLOOKUP($A$1,Anlagen!$A$3:$K$44,5,FALSE)</f>
        <v>394</v>
      </c>
      <c r="D30" s="38">
        <f>VLOOKUP($A$1,Anlagen!$A$3:$K$44,10,FALSE)</f>
        <v>709</v>
      </c>
      <c r="E30" s="38">
        <f>VLOOKUP($A$1,Anlagen!$A$3:$K$44,11,FALSE)</f>
        <v>796</v>
      </c>
      <c r="F30" s="38">
        <f>VLOOKUP($A$1,Anlagen!$A$3:$L$44,12,FALSE)</f>
        <v>822</v>
      </c>
      <c r="G30" s="38">
        <f>VLOOKUP($A$1,Anlagen!$A$3:$M$44,13,FALSE)</f>
        <v>858</v>
      </c>
      <c r="H30" s="38">
        <f>VLOOKUP($A$1,Anlagen!$A$3:$N$44,14,FALSE)</f>
        <v>893</v>
      </c>
      <c r="I30" s="39">
        <f>VLOOKUP($A$1,Anlagen!$A$3:$O$44,15,FALSE)</f>
        <v>898</v>
      </c>
      <c r="J30" s="39">
        <f>VLOOKUP($A$1,Anlagen!$A$3:$P$44,16,FALSE)</f>
        <v>928</v>
      </c>
      <c r="K30" s="39">
        <f>VLOOKUP($A$1,Anlagen!$A$3:$Q$44,17,FALSE)</f>
        <v>950</v>
      </c>
      <c r="L30" s="39">
        <f>VLOOKUP($A$1,Anlagen!$A$3:$R$44,18,FALSE)</f>
        <v>958</v>
      </c>
      <c r="M30" s="39">
        <f>VLOOKUP($A$1,Anlagen!$A$3:$S$44,19,FALSE)</f>
        <v>978</v>
      </c>
      <c r="R30" s="38">
        <f>VLOOKUP($A$1,Anlagen!$A$3:$K$44,6,FALSE)</f>
        <v>485</v>
      </c>
      <c r="S30" s="38">
        <f>VLOOKUP($A$1,Anlagen!$A$3:$K$44,7,FALSE)</f>
        <v>546</v>
      </c>
      <c r="T30" s="38">
        <f>VLOOKUP($A$1,Anlagen!$A$3:$K$44,8,FALSE)</f>
        <v>558</v>
      </c>
      <c r="U30" s="38">
        <f>VLOOKUP($A$1,Anlagen!$A$3:$K$44,9,FALSE)</f>
        <v>612</v>
      </c>
    </row>
    <row r="31" spans="1:21" ht="15" customHeight="1">
      <c r="A31" s="12"/>
      <c r="B31" s="16" t="s">
        <v>41</v>
      </c>
      <c r="C31" s="38">
        <f>VLOOKUP($A$1,'kW je Anlage'!$A$3:$K$44,5,FALSE)</f>
        <v>137.93654822335026</v>
      </c>
      <c r="D31" s="38">
        <f>VLOOKUP($A$1,'kW je Anlage'!$A$3:$K$44,10,FALSE)</f>
        <v>286.1043723554302</v>
      </c>
      <c r="E31" s="38">
        <f>VLOOKUP($A$1,'kW je Anlage'!$A$3:$K$44,11,FALSE)</f>
        <v>321.5175879396985</v>
      </c>
      <c r="F31" s="38">
        <f>VLOOKUP($A$1,'kW je Anlage'!$A$3:$L$44,12,FALSE)</f>
        <v>330.67153284671531</v>
      </c>
      <c r="G31" s="38">
        <f>VLOOKUP($A$1,'kW je Anlage'!$A$3:$M$44,13,FALSE)</f>
        <v>344.75291375291374</v>
      </c>
      <c r="H31" s="38">
        <f>VLOOKUP($A$1,'kW je Anlage'!$A$3:$N$44,14,FALSE)</f>
        <v>357.42553191489361</v>
      </c>
      <c r="I31" s="39">
        <f>VLOOKUP($A$1,'kW je Anlage'!$A$3:$O$44,15,FALSE)</f>
        <v>357.91536748329622</v>
      </c>
      <c r="J31" s="39">
        <f>VLOOKUP($A$1,'kW je Anlage'!$A$3:$P$44,16,FALSE)</f>
        <v>348.68318965517244</v>
      </c>
      <c r="K31" s="39">
        <f>VLOOKUP($A$1,'kW je Anlage'!$A$3:$Q$44,17,FALSE)</f>
        <v>346.71789473684208</v>
      </c>
      <c r="L31" s="39">
        <f>VLOOKUP($A$1,'kW je Anlage'!$A$3:$R$44,18,FALSE)</f>
        <v>347.27766179540708</v>
      </c>
      <c r="M31" s="39">
        <f>VLOOKUP($A$1,'kW je Anlage'!$A$3:$S$44,19,FALSE)</f>
        <v>342.82310838445807</v>
      </c>
      <c r="R31" s="38">
        <f>VLOOKUP($A$1,'kW je Anlage'!$A$3:$K$44,6,FALSE)</f>
        <v>198.17113402061855</v>
      </c>
      <c r="S31" s="38">
        <f>VLOOKUP($A$1,'kW je Anlage'!$A$3:$K$44,7,FALSE)</f>
        <v>233.17765567765568</v>
      </c>
      <c r="T31" s="38">
        <f>VLOOKUP($A$1,'kW je Anlage'!$A$3:$K$44,8,FALSE)</f>
        <v>251.86379928315412</v>
      </c>
      <c r="U31" s="38">
        <f>VLOOKUP($A$1,'kW je Anlage'!$A$3:$K$44,9,FALSE)</f>
        <v>264.3235294117647</v>
      </c>
    </row>
    <row r="32" spans="1:21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153937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179245</v>
      </c>
      <c r="J32" s="14">
        <f>VLOOKUP($A$1,Mais!$A$2:$K$43,11,FALSE)</f>
        <v>0</v>
      </c>
    </row>
  </sheetData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11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print="0" autoLine="0" autoPict="0">
                <anchor mov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1</xdr:col>
                    <xdr:colOff>1552575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Normal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baseColWidth="10" defaultRowHeight="12.75"/>
  <cols>
    <col min="1" max="1" width="3" style="2" bestFit="1" customWidth="1"/>
    <col min="2" max="2" width="7.5703125" style="7" customWidth="1"/>
    <col min="3" max="3" width="24" style="2" bestFit="1" customWidth="1"/>
    <col min="4" max="17" width="9.5703125" style="2" customWidth="1"/>
    <col min="18" max="16384" width="11.42578125" style="2"/>
  </cols>
  <sheetData>
    <row r="1" spans="1:19" ht="15.75">
      <c r="B1" s="49" t="s">
        <v>57</v>
      </c>
      <c r="E1" s="1"/>
      <c r="F1" s="1"/>
      <c r="G1" s="1"/>
      <c r="H1" s="1"/>
      <c r="I1" s="1"/>
    </row>
    <row r="2" spans="1:19">
      <c r="D2" s="9"/>
      <c r="E2" s="1"/>
      <c r="F2" s="1"/>
      <c r="G2" s="1"/>
      <c r="H2" s="1"/>
      <c r="I2" s="1"/>
    </row>
    <row r="3" spans="1:19" ht="13.5" customHeight="1">
      <c r="B3" s="77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  <c r="R3" s="76">
        <v>2018</v>
      </c>
      <c r="S3" s="76">
        <v>2019</v>
      </c>
    </row>
    <row r="4" spans="1:19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  <c r="R4" s="2">
        <v>1</v>
      </c>
      <c r="S4" s="32">
        <v>1</v>
      </c>
    </row>
    <row r="5" spans="1:19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  <c r="R5" s="2">
        <v>7</v>
      </c>
      <c r="S5" s="32">
        <v>8</v>
      </c>
    </row>
    <row r="6" spans="1:19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  <c r="R6" s="2">
        <v>8</v>
      </c>
      <c r="S6" s="32">
        <v>8</v>
      </c>
    </row>
    <row r="7" spans="1:19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  <c r="R7" s="2">
        <v>17</v>
      </c>
      <c r="S7" s="32">
        <v>19</v>
      </c>
    </row>
    <row r="8" spans="1:19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  <c r="R8" s="2">
        <v>18</v>
      </c>
      <c r="S8" s="32">
        <v>18</v>
      </c>
    </row>
    <row r="9" spans="1:19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  <c r="R9" s="2">
        <v>16</v>
      </c>
      <c r="S9" s="32">
        <v>17</v>
      </c>
    </row>
    <row r="10" spans="1:19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  <c r="R10" s="2">
        <v>11</v>
      </c>
      <c r="S10" s="32">
        <v>12</v>
      </c>
    </row>
    <row r="11" spans="1:19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  <c r="R11" s="2">
        <v>23</v>
      </c>
      <c r="S11" s="32">
        <v>24</v>
      </c>
    </row>
    <row r="12" spans="1:19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  <c r="R12" s="2">
        <v>62</v>
      </c>
      <c r="S12" s="32">
        <v>62</v>
      </c>
    </row>
    <row r="13" spans="1:19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  <c r="R13" s="2">
        <v>17</v>
      </c>
      <c r="S13" s="32">
        <v>17</v>
      </c>
    </row>
    <row r="14" spans="1:19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  <c r="R14" s="2">
        <v>32</v>
      </c>
      <c r="S14" s="32">
        <v>34</v>
      </c>
    </row>
    <row r="15" spans="1:19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  <c r="R15" s="43">
        <v>40</v>
      </c>
      <c r="S15" s="86">
        <v>43</v>
      </c>
    </row>
    <row r="16" spans="1:19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  <c r="R16" s="2">
        <v>8</v>
      </c>
      <c r="S16" s="32">
        <v>8</v>
      </c>
    </row>
    <row r="17" spans="1:19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  <c r="R17" s="2">
        <v>5</v>
      </c>
      <c r="S17" s="32">
        <v>5</v>
      </c>
    </row>
    <row r="18" spans="1:19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  <c r="R18" s="2">
        <v>17</v>
      </c>
      <c r="S18" s="32">
        <v>19</v>
      </c>
    </row>
    <row r="19" spans="1:19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  <c r="R19" s="2">
        <v>14</v>
      </c>
      <c r="S19" s="32">
        <v>14</v>
      </c>
    </row>
    <row r="20" spans="1:19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  <c r="R20" s="2">
        <v>9</v>
      </c>
      <c r="S20" s="32">
        <v>9</v>
      </c>
    </row>
    <row r="21" spans="1:19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  <c r="R21" s="2">
        <v>6</v>
      </c>
      <c r="S21" s="32">
        <v>6</v>
      </c>
    </row>
    <row r="22" spans="1:19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  <c r="R22" s="43">
        <v>18</v>
      </c>
      <c r="S22" s="86">
        <v>18</v>
      </c>
    </row>
    <row r="23" spans="1:19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  <c r="R23" s="2">
        <v>10</v>
      </c>
      <c r="S23" s="32">
        <v>10</v>
      </c>
    </row>
    <row r="24" spans="1:19" s="3" customFormat="1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  <c r="R24" s="3">
        <v>9</v>
      </c>
      <c r="S24" s="32">
        <v>9</v>
      </c>
    </row>
    <row r="25" spans="1:19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  <c r="R25" s="2">
        <v>11</v>
      </c>
      <c r="S25" s="32">
        <v>11</v>
      </c>
    </row>
    <row r="26" spans="1:19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  <c r="R26" s="2">
        <v>28</v>
      </c>
      <c r="S26" s="32">
        <v>28</v>
      </c>
    </row>
    <row r="27" spans="1:19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  <c r="R27" s="2">
        <v>42</v>
      </c>
      <c r="S27" s="32">
        <v>42</v>
      </c>
    </row>
    <row r="28" spans="1:19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  <c r="R28" s="2">
        <v>24</v>
      </c>
      <c r="S28" s="32">
        <v>24</v>
      </c>
    </row>
    <row r="29" spans="1:19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  <c r="R29" s="2">
        <v>38</v>
      </c>
      <c r="S29" s="32">
        <v>38</v>
      </c>
    </row>
    <row r="30" spans="1:19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  <c r="R30" s="2">
        <v>1</v>
      </c>
      <c r="S30" s="32">
        <v>1</v>
      </c>
    </row>
    <row r="31" spans="1:19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  <c r="R31" s="43">
        <v>38</v>
      </c>
      <c r="S31" s="86">
        <v>38</v>
      </c>
    </row>
    <row r="32" spans="1:19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  <c r="R32" s="2">
        <v>38</v>
      </c>
      <c r="S32" s="32">
        <v>38</v>
      </c>
    </row>
    <row r="33" spans="1:19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  <c r="R33" s="2">
        <v>17</v>
      </c>
      <c r="S33" s="32">
        <v>17</v>
      </c>
    </row>
    <row r="34" spans="1:19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  <c r="R34" s="2">
        <v>13</v>
      </c>
      <c r="S34" s="32">
        <v>13</v>
      </c>
    </row>
    <row r="35" spans="1:19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  <c r="R35" s="2">
        <v>83</v>
      </c>
      <c r="S35" s="32">
        <v>85</v>
      </c>
    </row>
    <row r="36" spans="1:19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  <c r="R36" s="2">
        <v>98</v>
      </c>
      <c r="S36" s="32">
        <v>101</v>
      </c>
    </row>
    <row r="37" spans="1:19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  <c r="R37" s="2">
        <v>16</v>
      </c>
      <c r="S37" s="32">
        <v>16</v>
      </c>
    </row>
    <row r="38" spans="1:19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  <c r="R38" s="2">
        <v>110</v>
      </c>
      <c r="S38" s="32">
        <v>111</v>
      </c>
    </row>
    <row r="39" spans="1:19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  <c r="R39" s="43">
        <v>53</v>
      </c>
      <c r="S39" s="86">
        <v>54</v>
      </c>
    </row>
    <row r="40" spans="1:19">
      <c r="A40" s="2">
        <v>37</v>
      </c>
      <c r="B40" s="62">
        <v>199</v>
      </c>
      <c r="C40" s="3" t="s">
        <v>49</v>
      </c>
      <c r="D40" s="2">
        <f>SUM(D4:D15)</f>
        <v>63</v>
      </c>
      <c r="E40" s="3">
        <f t="shared" ref="E40:K40" si="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 t="shared" ref="L40:Q40" si="1">SUM(L4:L15)</f>
        <v>191</v>
      </c>
      <c r="M40" s="32">
        <f t="shared" si="1"/>
        <v>213</v>
      </c>
      <c r="N40" s="32">
        <f t="shared" si="1"/>
        <v>221</v>
      </c>
      <c r="O40" s="32">
        <f t="shared" si="1"/>
        <v>225</v>
      </c>
      <c r="P40" s="32">
        <f t="shared" si="1"/>
        <v>238</v>
      </c>
      <c r="Q40" s="32">
        <f t="shared" si="1"/>
        <v>249</v>
      </c>
      <c r="R40" s="32">
        <f t="shared" ref="R40:S40" si="2">SUM(R4:R15)</f>
        <v>252</v>
      </c>
      <c r="S40" s="32">
        <f t="shared" si="2"/>
        <v>263</v>
      </c>
    </row>
    <row r="41" spans="1:19">
      <c r="A41" s="2">
        <v>38</v>
      </c>
      <c r="B41" s="62">
        <v>299</v>
      </c>
      <c r="C41" s="3" t="s">
        <v>50</v>
      </c>
      <c r="D41" s="2">
        <f>SUM(D16:D22)</f>
        <v>16</v>
      </c>
      <c r="E41" s="3">
        <f t="shared" ref="E41:K41" si="3">SUM(E16:E22)</f>
        <v>19</v>
      </c>
      <c r="F41" s="2">
        <f t="shared" si="3"/>
        <v>24</v>
      </c>
      <c r="G41" s="3">
        <f t="shared" si="3"/>
        <v>34</v>
      </c>
      <c r="H41" s="2">
        <f t="shared" si="3"/>
        <v>38</v>
      </c>
      <c r="I41" s="2">
        <f t="shared" si="3"/>
        <v>41</v>
      </c>
      <c r="J41" s="2">
        <f t="shared" si="3"/>
        <v>45</v>
      </c>
      <c r="K41" s="2">
        <f t="shared" si="3"/>
        <v>55</v>
      </c>
      <c r="L41" s="2">
        <f t="shared" ref="L41:Q41" si="4">SUM(L16:L22)</f>
        <v>56</v>
      </c>
      <c r="M41" s="32">
        <f t="shared" si="4"/>
        <v>62</v>
      </c>
      <c r="N41" s="32">
        <f t="shared" si="4"/>
        <v>66</v>
      </c>
      <c r="O41" s="32">
        <f t="shared" si="4"/>
        <v>67</v>
      </c>
      <c r="P41" s="32">
        <f t="shared" si="4"/>
        <v>72</v>
      </c>
      <c r="Q41" s="32">
        <f t="shared" si="4"/>
        <v>75</v>
      </c>
      <c r="R41" s="32">
        <f t="shared" ref="R41:S41" si="5">SUM(R16:R22)</f>
        <v>77</v>
      </c>
      <c r="S41" s="32">
        <f t="shared" si="5"/>
        <v>79</v>
      </c>
    </row>
    <row r="42" spans="1:19">
      <c r="A42" s="2">
        <v>39</v>
      </c>
      <c r="B42" s="62">
        <v>399</v>
      </c>
      <c r="C42" s="3" t="s">
        <v>51</v>
      </c>
      <c r="D42" s="2">
        <f>SUM(D23:D31)</f>
        <v>76</v>
      </c>
      <c r="E42" s="3">
        <f t="shared" ref="E42:K42" si="6">SUM(E23:E31)</f>
        <v>105</v>
      </c>
      <c r="F42" s="2">
        <f t="shared" si="6"/>
        <v>135</v>
      </c>
      <c r="G42" s="3">
        <f t="shared" si="6"/>
        <v>151</v>
      </c>
      <c r="H42" s="2">
        <f t="shared" si="6"/>
        <v>151</v>
      </c>
      <c r="I42" s="2">
        <f t="shared" si="6"/>
        <v>159</v>
      </c>
      <c r="J42" s="2">
        <f t="shared" si="6"/>
        <v>171</v>
      </c>
      <c r="K42" s="2">
        <f t="shared" si="6"/>
        <v>179</v>
      </c>
      <c r="L42" s="2">
        <f t="shared" ref="L42:Q42" si="7">SUM(L23:L31)</f>
        <v>185</v>
      </c>
      <c r="M42" s="32">
        <f t="shared" si="7"/>
        <v>186</v>
      </c>
      <c r="N42" s="32">
        <f t="shared" si="7"/>
        <v>198</v>
      </c>
      <c r="O42" s="32">
        <f t="shared" si="7"/>
        <v>198</v>
      </c>
      <c r="P42" s="32">
        <f t="shared" si="7"/>
        <v>201</v>
      </c>
      <c r="Q42" s="32">
        <f t="shared" si="7"/>
        <v>201</v>
      </c>
      <c r="R42" s="32">
        <f t="shared" ref="R42:S42" si="8">SUM(R23:R31)</f>
        <v>201</v>
      </c>
      <c r="S42" s="32">
        <f t="shared" si="8"/>
        <v>201</v>
      </c>
    </row>
    <row r="43" spans="1:19">
      <c r="A43" s="2">
        <v>40</v>
      </c>
      <c r="B43" s="62">
        <v>499</v>
      </c>
      <c r="C43" s="3" t="s">
        <v>52</v>
      </c>
      <c r="D43" s="2">
        <f>SUM(D32:D39)</f>
        <v>128</v>
      </c>
      <c r="E43" s="3">
        <f t="shared" ref="E43:K43" si="9">SUM(E32:E39)</f>
        <v>192</v>
      </c>
      <c r="F43" s="2">
        <f t="shared" si="9"/>
        <v>242</v>
      </c>
      <c r="G43" s="3">
        <f t="shared" si="9"/>
        <v>258</v>
      </c>
      <c r="H43" s="2">
        <f t="shared" si="9"/>
        <v>260</v>
      </c>
      <c r="I43" s="2">
        <f t="shared" si="9"/>
        <v>289</v>
      </c>
      <c r="J43" s="2">
        <f t="shared" si="9"/>
        <v>340</v>
      </c>
      <c r="K43" s="2">
        <f t="shared" si="9"/>
        <v>377</v>
      </c>
      <c r="L43" s="2">
        <f t="shared" ref="L43:Q43" si="10">SUM(L32:L39)</f>
        <v>390</v>
      </c>
      <c r="M43" s="32">
        <f t="shared" si="10"/>
        <v>397</v>
      </c>
      <c r="N43" s="32">
        <f t="shared" si="10"/>
        <v>408</v>
      </c>
      <c r="O43" s="32">
        <f t="shared" si="10"/>
        <v>408</v>
      </c>
      <c r="P43" s="32">
        <f t="shared" si="10"/>
        <v>417</v>
      </c>
      <c r="Q43" s="32">
        <f t="shared" si="10"/>
        <v>425</v>
      </c>
      <c r="R43" s="32">
        <f t="shared" ref="R43:S43" si="11">SUM(R32:R39)</f>
        <v>428</v>
      </c>
      <c r="S43" s="32">
        <f t="shared" si="11"/>
        <v>435</v>
      </c>
    </row>
    <row r="44" spans="1:19" ht="13.5" thickBot="1">
      <c r="A44" s="2">
        <v>41</v>
      </c>
      <c r="B44" s="64">
        <v>999</v>
      </c>
      <c r="C44" s="40" t="s">
        <v>34</v>
      </c>
      <c r="D44" s="40">
        <f t="shared" ref="D44:K44" si="12">SUM(D4:D39)</f>
        <v>283</v>
      </c>
      <c r="E44" s="52">
        <f>SUM(E4:E39)</f>
        <v>394</v>
      </c>
      <c r="F44" s="40">
        <f t="shared" si="12"/>
        <v>485</v>
      </c>
      <c r="G44" s="52">
        <f t="shared" si="12"/>
        <v>546</v>
      </c>
      <c r="H44" s="40">
        <f t="shared" si="12"/>
        <v>558</v>
      </c>
      <c r="I44" s="40">
        <f>SUM(I4:I39)</f>
        <v>612</v>
      </c>
      <c r="J44" s="40">
        <f t="shared" si="12"/>
        <v>709</v>
      </c>
      <c r="K44" s="40">
        <f t="shared" si="12"/>
        <v>796</v>
      </c>
      <c r="L44" s="40">
        <f t="shared" ref="L44:Q44" si="13">SUM(L4:L39)</f>
        <v>822</v>
      </c>
      <c r="M44" s="53">
        <f t="shared" si="13"/>
        <v>858</v>
      </c>
      <c r="N44" s="53">
        <f t="shared" si="13"/>
        <v>893</v>
      </c>
      <c r="O44" s="53">
        <f t="shared" si="13"/>
        <v>898</v>
      </c>
      <c r="P44" s="53">
        <f t="shared" si="13"/>
        <v>928</v>
      </c>
      <c r="Q44" s="53">
        <f t="shared" si="13"/>
        <v>950</v>
      </c>
      <c r="R44" s="53">
        <f t="shared" ref="R44:S44" si="14">SUM(R4:R39)</f>
        <v>958</v>
      </c>
      <c r="S44" s="53">
        <f t="shared" si="14"/>
        <v>978</v>
      </c>
    </row>
    <row r="45" spans="1:19">
      <c r="M45" s="32"/>
    </row>
    <row r="46" spans="1:19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  <c r="R46" s="35">
        <v>43465</v>
      </c>
      <c r="S46" s="35">
        <v>43830</v>
      </c>
    </row>
  </sheetData>
  <sheetProtection algorithmName="SHA-512" hashValue="cQZ0EGboxw2y1lXN1Vii6zzkuANbW/lyVFbl78jTO9v0CH5s7iVZuZyG2DSZ2ncFkl4N1Py8apiXxza3JejYsA==" saltValue="XnQ6F/vkQOFoTm7mv1dJDQ==" spinCount="100000" sheet="1" objects="1" scenarios="1"/>
  <phoneticPr fontId="0" type="noConversion"/>
  <printOptions horizontalCentered="1"/>
  <pageMargins left="0.59055118110236227" right="0.59055118110236227" top="0.78740157480314965" bottom="0.78740157480314965" header="0.51181102362204722" footer="0.39370078740157483"/>
  <pageSetup paperSize="9" scale="72" orientation="landscape" r:id="rId1"/>
  <headerFooter alignWithMargins="0">
    <oddFooter>&amp;L&amp;8Ministerium für Ländlichen Raum und Verbraucherschutz Baden-Württemberg&amp;C&amp;8Entwicklung der Biogasanlagen&amp;R&amp;8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Normal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baseColWidth="10" defaultRowHeight="12.75"/>
  <cols>
    <col min="1" max="1" width="3" style="2" bestFit="1" customWidth="1"/>
    <col min="2" max="2" width="7.5703125" style="7" customWidth="1"/>
    <col min="3" max="3" width="24" style="2" bestFit="1" customWidth="1"/>
    <col min="4" max="17" width="9.5703125" style="2" customWidth="1"/>
    <col min="18" max="16384" width="11.42578125" style="2"/>
  </cols>
  <sheetData>
    <row r="1" spans="1:19" ht="15.75">
      <c r="B1" s="49" t="s">
        <v>56</v>
      </c>
      <c r="E1" s="1"/>
      <c r="F1" s="1"/>
      <c r="G1" s="1"/>
      <c r="H1" s="1"/>
      <c r="I1" s="1"/>
    </row>
    <row r="2" spans="1:19">
      <c r="D2" s="9"/>
      <c r="E2" s="1"/>
      <c r="F2" s="1"/>
      <c r="G2" s="1"/>
      <c r="H2" s="1"/>
      <c r="I2" s="1"/>
    </row>
    <row r="3" spans="1:19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  <c r="R3" s="75">
        <v>2018</v>
      </c>
      <c r="S3" s="75">
        <v>2019</v>
      </c>
    </row>
    <row r="4" spans="1:19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  <c r="R4" s="55">
        <v>130</v>
      </c>
      <c r="S4" s="55">
        <v>130</v>
      </c>
    </row>
    <row r="5" spans="1:19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  <c r="R5" s="55">
        <v>4372</v>
      </c>
      <c r="S5" s="55">
        <v>4447</v>
      </c>
    </row>
    <row r="6" spans="1:19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  <c r="R6" s="55">
        <v>2170</v>
      </c>
      <c r="S6" s="55">
        <v>2170</v>
      </c>
    </row>
    <row r="7" spans="1:19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  <c r="R7" s="55">
        <v>5896</v>
      </c>
      <c r="S7" s="55">
        <v>6046</v>
      </c>
    </row>
    <row r="8" spans="1:19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  <c r="R8" s="55">
        <v>9802</v>
      </c>
      <c r="S8" s="55">
        <v>9802</v>
      </c>
    </row>
    <row r="9" spans="1:19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  <c r="R9" s="55">
        <v>5635</v>
      </c>
      <c r="S9" s="55">
        <v>5690</v>
      </c>
    </row>
    <row r="10" spans="1:19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  <c r="R10" s="55">
        <v>7999</v>
      </c>
      <c r="S10" s="55">
        <v>8074</v>
      </c>
    </row>
    <row r="11" spans="1:19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  <c r="R11" s="55">
        <v>6457</v>
      </c>
      <c r="S11" s="55">
        <v>6532</v>
      </c>
    </row>
    <row r="12" spans="1:19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  <c r="R12" s="55">
        <v>18730</v>
      </c>
      <c r="S12" s="55">
        <v>18730</v>
      </c>
    </row>
    <row r="13" spans="1:19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  <c r="R13" s="55">
        <v>6331</v>
      </c>
      <c r="S13" s="55">
        <v>6330</v>
      </c>
    </row>
    <row r="14" spans="1:19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  <c r="R14" s="55">
        <v>8096</v>
      </c>
      <c r="S14" s="55">
        <v>8246</v>
      </c>
    </row>
    <row r="15" spans="1:19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  <c r="R15" s="70">
        <v>11260</v>
      </c>
      <c r="S15" s="70">
        <v>11485</v>
      </c>
    </row>
    <row r="16" spans="1:19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  <c r="R16" s="55">
        <v>3216</v>
      </c>
      <c r="S16" s="55">
        <v>3216</v>
      </c>
    </row>
    <row r="17" spans="1:19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  <c r="R17" s="55">
        <v>3183</v>
      </c>
      <c r="S17" s="55">
        <v>3183</v>
      </c>
    </row>
    <row r="18" spans="1:19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  <c r="R18" s="55">
        <v>5705</v>
      </c>
      <c r="S18" s="55">
        <v>5855</v>
      </c>
    </row>
    <row r="19" spans="1:19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  <c r="R19" s="55">
        <v>4800</v>
      </c>
      <c r="S19" s="55">
        <v>4800</v>
      </c>
    </row>
    <row r="20" spans="1:19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  <c r="R20" s="55">
        <v>1955</v>
      </c>
      <c r="S20" s="55">
        <v>1955</v>
      </c>
    </row>
    <row r="21" spans="1:19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  <c r="R21" s="55">
        <v>3632</v>
      </c>
      <c r="S21" s="55">
        <v>3632</v>
      </c>
    </row>
    <row r="22" spans="1:19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  <c r="R22" s="70">
        <v>5096</v>
      </c>
      <c r="S22" s="70">
        <v>5096</v>
      </c>
    </row>
    <row r="23" spans="1:19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  <c r="R23" s="55">
        <v>5535</v>
      </c>
      <c r="S23" s="55">
        <v>5535</v>
      </c>
    </row>
    <row r="24" spans="1:19" s="3" customFormat="1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  <c r="R24" s="55">
        <v>6348</v>
      </c>
      <c r="S24" s="55">
        <v>6413</v>
      </c>
    </row>
    <row r="25" spans="1:19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  <c r="R25" s="55">
        <v>4265</v>
      </c>
      <c r="S25" s="55">
        <v>4265</v>
      </c>
    </row>
    <row r="26" spans="1:19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  <c r="R26" s="55">
        <v>11112</v>
      </c>
      <c r="S26" s="55">
        <v>11112</v>
      </c>
    </row>
    <row r="27" spans="1:19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  <c r="R27" s="55">
        <v>9849</v>
      </c>
      <c r="S27" s="55">
        <v>9849</v>
      </c>
    </row>
    <row r="28" spans="1:19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  <c r="R28" s="55">
        <v>7752</v>
      </c>
      <c r="S28" s="55">
        <v>7752</v>
      </c>
    </row>
    <row r="29" spans="1:19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  <c r="R29" s="55">
        <v>16760</v>
      </c>
      <c r="S29" s="55">
        <v>16760</v>
      </c>
    </row>
    <row r="30" spans="1:19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  <c r="R30" s="55">
        <v>300</v>
      </c>
      <c r="S30" s="55">
        <v>300</v>
      </c>
    </row>
    <row r="31" spans="1:19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  <c r="R31" s="70">
        <v>8330</v>
      </c>
      <c r="S31" s="70">
        <v>8710</v>
      </c>
    </row>
    <row r="32" spans="1:19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  <c r="R32" s="55">
        <v>13232</v>
      </c>
      <c r="S32" s="55">
        <v>13212</v>
      </c>
    </row>
    <row r="33" spans="1:19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  <c r="R33" s="55">
        <v>5170</v>
      </c>
      <c r="S33" s="55">
        <v>5170</v>
      </c>
    </row>
    <row r="34" spans="1:19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  <c r="R34" s="55">
        <v>4900</v>
      </c>
      <c r="S34" s="55">
        <v>4900</v>
      </c>
    </row>
    <row r="35" spans="1:19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  <c r="R35" s="55">
        <v>29164</v>
      </c>
      <c r="S35" s="55">
        <v>29309</v>
      </c>
    </row>
    <row r="36" spans="1:19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  <c r="R36" s="55">
        <v>39077</v>
      </c>
      <c r="S36" s="55">
        <v>39352</v>
      </c>
    </row>
    <row r="37" spans="1:19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  <c r="R37" s="55">
        <v>3645</v>
      </c>
      <c r="S37" s="55">
        <v>3645</v>
      </c>
    </row>
    <row r="38" spans="1:19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  <c r="R38" s="55">
        <v>30555</v>
      </c>
      <c r="S38" s="55">
        <v>30770</v>
      </c>
    </row>
    <row r="39" spans="1:19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  <c r="R39" s="70">
        <v>22233</v>
      </c>
      <c r="S39" s="70">
        <v>22808</v>
      </c>
    </row>
    <row r="40" spans="1:19">
      <c r="A40" s="2">
        <v>37</v>
      </c>
      <c r="B40" s="62">
        <v>199</v>
      </c>
      <c r="C40" s="3" t="s">
        <v>49</v>
      </c>
      <c r="D40" s="57">
        <f>SUM(D4:D15)</f>
        <v>5890</v>
      </c>
      <c r="E40" s="55">
        <f t="shared" ref="E40:K40" si="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 t="shared" ref="L40:Q40" si="1">SUM(L4:L15)</f>
        <v>60937</v>
      </c>
      <c r="M40" s="56">
        <f t="shared" si="1"/>
        <v>73398</v>
      </c>
      <c r="N40" s="56">
        <f t="shared" si="1"/>
        <v>82154</v>
      </c>
      <c r="O40" s="56">
        <f t="shared" si="1"/>
        <v>83019</v>
      </c>
      <c r="P40" s="56">
        <f t="shared" si="1"/>
        <v>83914</v>
      </c>
      <c r="Q40" s="56">
        <f t="shared" si="1"/>
        <v>86753</v>
      </c>
      <c r="R40" s="56">
        <f t="shared" ref="R40:S40" si="2">SUM(R4:R15)</f>
        <v>86878</v>
      </c>
      <c r="S40" s="56">
        <f t="shared" si="2"/>
        <v>87682</v>
      </c>
    </row>
    <row r="41" spans="1:19">
      <c r="A41" s="2">
        <v>38</v>
      </c>
      <c r="B41" s="62">
        <v>299</v>
      </c>
      <c r="C41" s="3" t="s">
        <v>50</v>
      </c>
      <c r="D41" s="57">
        <f>SUM(D16:D22)</f>
        <v>1902</v>
      </c>
      <c r="E41" s="55">
        <f t="shared" ref="E41:K41" si="3">SUM(E16:E22)</f>
        <v>2742</v>
      </c>
      <c r="F41" s="55">
        <f t="shared" si="3"/>
        <v>5667</v>
      </c>
      <c r="G41" s="55">
        <f t="shared" si="3"/>
        <v>10717</v>
      </c>
      <c r="H41" s="55">
        <f t="shared" si="3"/>
        <v>13757</v>
      </c>
      <c r="I41" s="55">
        <f t="shared" si="3"/>
        <v>14888</v>
      </c>
      <c r="J41" s="55">
        <f t="shared" si="3"/>
        <v>17416</v>
      </c>
      <c r="K41" s="55">
        <f t="shared" si="3"/>
        <v>21544</v>
      </c>
      <c r="L41" s="55">
        <f t="shared" ref="L41:Q41" si="4">SUM(L16:L22)</f>
        <v>21503</v>
      </c>
      <c r="M41" s="56">
        <f t="shared" si="4"/>
        <v>25777</v>
      </c>
      <c r="N41" s="56">
        <f t="shared" si="4"/>
        <v>26562</v>
      </c>
      <c r="O41" s="56">
        <f t="shared" si="4"/>
        <v>26637</v>
      </c>
      <c r="P41" s="56">
        <f t="shared" si="4"/>
        <v>27012</v>
      </c>
      <c r="Q41" s="56">
        <f t="shared" si="4"/>
        <v>27397</v>
      </c>
      <c r="R41" s="56">
        <f t="shared" ref="R41:S41" si="5">SUM(R16:R22)</f>
        <v>27587</v>
      </c>
      <c r="S41" s="56">
        <f t="shared" si="5"/>
        <v>27737</v>
      </c>
    </row>
    <row r="42" spans="1:19">
      <c r="A42" s="2">
        <v>39</v>
      </c>
      <c r="B42" s="62">
        <v>399</v>
      </c>
      <c r="C42" s="3" t="s">
        <v>51</v>
      </c>
      <c r="D42" s="57">
        <f>SUM(D23:D31)</f>
        <v>9880</v>
      </c>
      <c r="E42" s="55">
        <f t="shared" ref="E42:K42" si="6">SUM(E23:E31)</f>
        <v>16240</v>
      </c>
      <c r="F42" s="55">
        <f t="shared" si="6"/>
        <v>28900</v>
      </c>
      <c r="G42" s="55">
        <f t="shared" si="6"/>
        <v>35108</v>
      </c>
      <c r="H42" s="55">
        <f t="shared" si="6"/>
        <v>36493</v>
      </c>
      <c r="I42" s="55">
        <f t="shared" si="6"/>
        <v>41573</v>
      </c>
      <c r="J42" s="55">
        <f t="shared" si="6"/>
        <v>47669</v>
      </c>
      <c r="K42" s="55">
        <f t="shared" si="6"/>
        <v>55153</v>
      </c>
      <c r="L42" s="55">
        <f t="shared" ref="L42:Q42" si="7">SUM(L23:L31)</f>
        <v>59828</v>
      </c>
      <c r="M42" s="56">
        <f t="shared" si="7"/>
        <v>61833</v>
      </c>
      <c r="N42" s="56">
        <f t="shared" si="7"/>
        <v>67366</v>
      </c>
      <c r="O42" s="56">
        <f t="shared" si="7"/>
        <v>67436</v>
      </c>
      <c r="P42" s="56">
        <f t="shared" si="7"/>
        <v>67661</v>
      </c>
      <c r="Q42" s="56">
        <f t="shared" si="7"/>
        <v>67996</v>
      </c>
      <c r="R42" s="56">
        <f t="shared" ref="R42:S42" si="8">SUM(R23:R31)</f>
        <v>70251</v>
      </c>
      <c r="S42" s="56">
        <f t="shared" si="8"/>
        <v>70696</v>
      </c>
    </row>
    <row r="43" spans="1:19">
      <c r="A43" s="2">
        <v>40</v>
      </c>
      <c r="B43" s="62">
        <v>499</v>
      </c>
      <c r="C43" s="3" t="s">
        <v>52</v>
      </c>
      <c r="D43" s="57">
        <f>SUM(D32:D39)</f>
        <v>10035</v>
      </c>
      <c r="E43" s="55">
        <f t="shared" ref="E43:K43" si="9">SUM(E32:E39)</f>
        <v>26160</v>
      </c>
      <c r="F43" s="55">
        <f t="shared" si="9"/>
        <v>47526</v>
      </c>
      <c r="G43" s="55">
        <f t="shared" si="9"/>
        <v>59325</v>
      </c>
      <c r="H43" s="55">
        <f t="shared" si="9"/>
        <v>63990</v>
      </c>
      <c r="I43" s="55">
        <f t="shared" si="9"/>
        <v>73859</v>
      </c>
      <c r="J43" s="55">
        <f t="shared" si="9"/>
        <v>97325</v>
      </c>
      <c r="K43" s="55">
        <f t="shared" si="9"/>
        <v>119524</v>
      </c>
      <c r="L43" s="55">
        <f t="shared" ref="L43:Q43" si="10">SUM(L32:L39)</f>
        <v>129544</v>
      </c>
      <c r="M43" s="56">
        <f t="shared" si="10"/>
        <v>134790</v>
      </c>
      <c r="N43" s="56">
        <f t="shared" si="10"/>
        <v>143099</v>
      </c>
      <c r="O43" s="56">
        <f t="shared" si="10"/>
        <v>144316</v>
      </c>
      <c r="P43" s="56">
        <f t="shared" si="10"/>
        <v>144991</v>
      </c>
      <c r="Q43" s="56">
        <f t="shared" si="10"/>
        <v>147236</v>
      </c>
      <c r="R43" s="56">
        <f t="shared" ref="R43:S43" si="11">SUM(R32:R39)</f>
        <v>147976</v>
      </c>
      <c r="S43" s="56">
        <f t="shared" si="11"/>
        <v>149166</v>
      </c>
    </row>
    <row r="44" spans="1:19" ht="13.5" thickBot="1">
      <c r="A44" s="2">
        <v>41</v>
      </c>
      <c r="B44" s="64">
        <v>999</v>
      </c>
      <c r="C44" s="40" t="s">
        <v>34</v>
      </c>
      <c r="D44" s="66">
        <f t="shared" ref="D44:K44" si="12">SUM(D4:D39)</f>
        <v>27707</v>
      </c>
      <c r="E44" s="58">
        <f>SUM(E4:E39)</f>
        <v>54347</v>
      </c>
      <c r="F44" s="58">
        <f t="shared" si="12"/>
        <v>96113</v>
      </c>
      <c r="G44" s="59">
        <f t="shared" si="12"/>
        <v>127315</v>
      </c>
      <c r="H44" s="58">
        <f t="shared" si="12"/>
        <v>140540</v>
      </c>
      <c r="I44" s="58">
        <f>SUM(I4:I39)</f>
        <v>161766</v>
      </c>
      <c r="J44" s="58">
        <f t="shared" si="12"/>
        <v>202848</v>
      </c>
      <c r="K44" s="58">
        <f t="shared" si="12"/>
        <v>255928</v>
      </c>
      <c r="L44" s="58">
        <f t="shared" ref="L44:Q44" si="13">SUM(L4:L39)</f>
        <v>271812</v>
      </c>
      <c r="M44" s="60">
        <f t="shared" si="13"/>
        <v>295798</v>
      </c>
      <c r="N44" s="60">
        <f t="shared" si="13"/>
        <v>319181</v>
      </c>
      <c r="O44" s="60">
        <f t="shared" si="13"/>
        <v>321408</v>
      </c>
      <c r="P44" s="60">
        <f t="shared" si="13"/>
        <v>323578</v>
      </c>
      <c r="Q44" s="60">
        <f t="shared" si="13"/>
        <v>329382</v>
      </c>
      <c r="R44" s="60">
        <f t="shared" ref="R44:S44" si="14">SUM(R4:R39)</f>
        <v>332692</v>
      </c>
      <c r="S44" s="60">
        <f t="shared" si="14"/>
        <v>335281</v>
      </c>
    </row>
    <row r="45" spans="1:19">
      <c r="M45" s="32"/>
    </row>
    <row r="46" spans="1:19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  <c r="R46" s="35">
        <v>43465</v>
      </c>
      <c r="S46" s="35">
        <v>43830</v>
      </c>
    </row>
  </sheetData>
  <sheetProtection algorithmName="SHA-512" hashValue="xmKq0uy91tSt9K4/hCEQlO5enijfuSILFYS572IyUYsHCkBXD/63f+8aBrcjmgdYTunNQO/SCfdfoj2jb5O7vA==" saltValue="y1c/d5G+XxZ3h+miOAtctg==" spinCount="100000" sheet="1"/>
  <phoneticPr fontId="0" type="noConversion"/>
  <printOptions horizontalCentered="1"/>
  <pageMargins left="0.59055118110236227" right="0.59055118110236227" top="0.78740157480314965" bottom="0.78740157480314965" header="0.51181102362204722" footer="0.39370078740157483"/>
  <pageSetup paperSize="9" scale="72" orientation="landscape" r:id="rId1"/>
  <headerFooter alignWithMargins="0">
    <oddFooter>&amp;L&amp;8Ministerium für Ländlichen Raum und Verbraucherschutz Baden-Württemberg&amp;C&amp;8Entwicklung der Biogasanlagen&amp;R&amp;8 31.12.2019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Normal="10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D4" sqref="D4"/>
    </sheetView>
  </sheetViews>
  <sheetFormatPr baseColWidth="10" defaultRowHeight="12.75"/>
  <cols>
    <col min="1" max="1" width="3" style="2" bestFit="1" customWidth="1"/>
    <col min="2" max="2" width="7.5703125" style="7" customWidth="1"/>
    <col min="3" max="3" width="24" style="2" bestFit="1" customWidth="1"/>
    <col min="4" max="17" width="9.5703125" style="2" customWidth="1"/>
    <col min="18" max="16384" width="11.42578125" style="2"/>
  </cols>
  <sheetData>
    <row r="1" spans="1:19" ht="15.75">
      <c r="B1" s="49" t="s">
        <v>54</v>
      </c>
      <c r="E1" s="49" t="s">
        <v>55</v>
      </c>
      <c r="F1" s="1"/>
      <c r="G1" s="1"/>
      <c r="H1" s="1"/>
      <c r="I1" s="1"/>
    </row>
    <row r="2" spans="1:19">
      <c r="D2" s="9"/>
      <c r="E2" s="1"/>
      <c r="F2" s="1"/>
      <c r="G2" s="1"/>
      <c r="H2" s="1"/>
      <c r="I2" s="1"/>
    </row>
    <row r="3" spans="1:19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  <c r="R3" s="75">
        <v>2018</v>
      </c>
      <c r="S3" s="75">
        <v>2019</v>
      </c>
    </row>
    <row r="4" spans="1:19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  <c r="R4" s="33">
        <f>IF(Anlagen!R4=0,0,kW_el!R4/Anlagen!R4)</f>
        <v>130</v>
      </c>
      <c r="S4" s="33">
        <f>IF(Anlagen!S4=0,0,kW_el!S4/Anlagen!S4)</f>
        <v>130</v>
      </c>
    </row>
    <row r="5" spans="1:19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302.39999999999998</v>
      </c>
      <c r="J5" s="10">
        <f>IF(Anlagen!J5=0,0,kW_el!J5/Anlagen!J5)</f>
        <v>302.39999999999998</v>
      </c>
      <c r="K5" s="10">
        <f>IF(Anlagen!K5=0,0,kW_el!K5/Anlagen!K5)</f>
        <v>333.66666666666669</v>
      </c>
      <c r="L5" s="10">
        <f>IF(Anlagen!L5=0,0,kW_el!L5/Anlagen!L5)</f>
        <v>333.66666666666669</v>
      </c>
      <c r="M5" s="33">
        <f>IF(Anlagen!M5=0,0,kW_el!M5/Anlagen!M5)</f>
        <v>624.57142857142856</v>
      </c>
      <c r="N5" s="33">
        <f>IF(Anlagen!N5=0,0,kW_el!N5/Anlagen!N5)</f>
        <v>624.57142857142856</v>
      </c>
      <c r="O5" s="33">
        <f>IF(Anlagen!O5=0,0,kW_el!O5/Anlagen!O5)</f>
        <v>624.57142857142856</v>
      </c>
      <c r="P5" s="33">
        <f>IF(Anlagen!P5=0,0,kW_el!P5/Anlagen!P5)</f>
        <v>624.57142857142856</v>
      </c>
      <c r="Q5" s="33">
        <f>IF(Anlagen!Q5=0,0,kW_el!Q5/Anlagen!Q5)</f>
        <v>624.57142857142856</v>
      </c>
      <c r="R5" s="33">
        <f>IF(Anlagen!R5=0,0,kW_el!R5/Anlagen!R5)</f>
        <v>624.57142857142856</v>
      </c>
      <c r="S5" s="33">
        <f>IF(Anlagen!S5=0,0,kW_el!S5/Anlagen!S5)</f>
        <v>555.875</v>
      </c>
    </row>
    <row r="6" spans="1:19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88.333333333333329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  <c r="R6" s="33">
        <f>IF(Anlagen!R6=0,0,kW_el!R6/Anlagen!R6)</f>
        <v>271.25</v>
      </c>
      <c r="S6" s="33">
        <f>IF(Anlagen!S6=0,0,kW_el!S6/Anlagen!S6)</f>
        <v>271.25</v>
      </c>
    </row>
    <row r="7" spans="1:19">
      <c r="A7" s="2">
        <v>4</v>
      </c>
      <c r="B7" s="62">
        <v>117</v>
      </c>
      <c r="C7" s="2" t="s">
        <v>18</v>
      </c>
      <c r="D7" s="46">
        <f>IF(Anlagen!D7=0,0,kW_el!D7/Anlagen!D7)</f>
        <v>83.333333333333329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259.71428571428572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  <c r="R7" s="33">
        <f>IF(Anlagen!R7=0,0,kW_el!R7/Anlagen!R7)</f>
        <v>346.8235294117647</v>
      </c>
      <c r="S7" s="33">
        <f>IF(Anlagen!S7=0,0,kW_el!S7/Anlagen!S7)</f>
        <v>318.21052631578948</v>
      </c>
    </row>
    <row r="8" spans="1:19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426.66666666666669</v>
      </c>
      <c r="G8" s="10">
        <f>IF(Anlagen!G8=0,0,kW_el!G8/Anlagen!G8)</f>
        <v>499.28571428571428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625.15384615384619</v>
      </c>
      <c r="L8" s="10">
        <f>IF(Anlagen!L8=0,0,kW_el!L8/Anlagen!L8)</f>
        <v>590.78571428571433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572.17647058823525</v>
      </c>
      <c r="Q8" s="33">
        <f>IF(Anlagen!Q8=0,0,kW_el!Q8/Anlagen!Q8)</f>
        <v>544.55555555555554</v>
      </c>
      <c r="R8" s="33">
        <f>IF(Anlagen!R8=0,0,kW_el!R8/Anlagen!R8)</f>
        <v>544.55555555555554</v>
      </c>
      <c r="S8" s="33">
        <f>IF(Anlagen!S8=0,0,kW_el!S8/Anlagen!S8)</f>
        <v>544.55555555555554</v>
      </c>
    </row>
    <row r="9" spans="1:19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283.07692307692309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  <c r="R9" s="33">
        <f>IF(Anlagen!R9=0,0,kW_el!R9/Anlagen!R9)</f>
        <v>352.1875</v>
      </c>
      <c r="S9" s="33">
        <f>IF(Anlagen!S9=0,0,kW_el!S9/Anlagen!S9)</f>
        <v>334.70588235294116</v>
      </c>
    </row>
    <row r="10" spans="1:19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401.66666666666669</v>
      </c>
      <c r="I10" s="10">
        <f>IF(Anlagen!I10=0,0,kW_el!I10/Anlagen!I10)</f>
        <v>378.5</v>
      </c>
      <c r="J10" s="10">
        <f>IF(Anlagen!J10=0,0,kW_el!J10/Anlagen!J10)</f>
        <v>358.71428571428572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572.77777777777783</v>
      </c>
      <c r="N10" s="33">
        <f>IF(Anlagen!N10=0,0,kW_el!N10/Anlagen!N10)</f>
        <v>727.18181818181813</v>
      </c>
      <c r="O10" s="33">
        <f>IF(Anlagen!O10=0,0,kW_el!O10/Anlagen!O10)</f>
        <v>727.18181818181813</v>
      </c>
      <c r="P10" s="33">
        <f>IF(Anlagen!P10=0,0,kW_el!P10/Anlagen!P10)</f>
        <v>672.83333333333337</v>
      </c>
      <c r="Q10" s="33">
        <f>IF(Anlagen!Q10=0,0,kW_el!Q10/Anlagen!Q10)</f>
        <v>727.18181818181813</v>
      </c>
      <c r="R10" s="33">
        <f>IF(Anlagen!R10=0,0,kW_el!R10/Anlagen!R10)</f>
        <v>727.18181818181813</v>
      </c>
      <c r="S10" s="33">
        <f>IF(Anlagen!S10=0,0,kW_el!S10/Anlagen!S10)</f>
        <v>672.83333333333337</v>
      </c>
    </row>
    <row r="11" spans="1:19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176.81818181818181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338.15789473684208</v>
      </c>
      <c r="N11" s="33">
        <f>IF(Anlagen!N11=0,0,kW_el!N11/Anlagen!N11)</f>
        <v>334.84210526315792</v>
      </c>
      <c r="O11" s="33">
        <f>IF(Anlagen!O11=0,0,kW_el!O11/Anlagen!O11)</f>
        <v>340.63157894736844</v>
      </c>
      <c r="P11" s="33">
        <f>IF(Anlagen!P11=0,0,kW_el!P11/Anlagen!P11)</f>
        <v>327.35000000000002</v>
      </c>
      <c r="Q11" s="33">
        <f>IF(Anlagen!Q11=0,0,kW_el!Q11/Anlagen!Q11)</f>
        <v>290.09090909090907</v>
      </c>
      <c r="R11" s="33">
        <f>IF(Anlagen!R11=0,0,kW_el!R11/Anlagen!R11)</f>
        <v>280.73913043478262</v>
      </c>
      <c r="S11" s="33">
        <f>IF(Anlagen!S11=0,0,kW_el!S11/Anlagen!S11)</f>
        <v>272.16666666666669</v>
      </c>
    </row>
    <row r="12" spans="1:19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178.18181818181819</v>
      </c>
      <c r="G12" s="10">
        <f>IF(Anlagen!G12=0,0,kW_el!G12/Anlagen!G12)</f>
        <v>206.92307692307693</v>
      </c>
      <c r="H12" s="10">
        <f>IF(Anlagen!H12=0,0,kW_el!H12/Anlagen!H12)</f>
        <v>224.61538461538461</v>
      </c>
      <c r="I12" s="10">
        <f>IF(Anlagen!I12=0,0,kW_el!I12/Anlagen!I12)</f>
        <v>244.06451612903226</v>
      </c>
      <c r="J12" s="10">
        <f>IF(Anlagen!J12=0,0,kW_el!J12/Anlagen!J12)</f>
        <v>265.36585365853659</v>
      </c>
      <c r="K12" s="10">
        <f>IF(Anlagen!K12=0,0,kW_el!K12/Anlagen!K12)</f>
        <v>312.43478260869563</v>
      </c>
      <c r="L12" s="10">
        <f>IF(Anlagen!L12=0,0,kW_el!L12/Anlagen!L12)</f>
        <v>298.12244897959181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297.24137931034483</v>
      </c>
      <c r="P12" s="33">
        <f>IF(Anlagen!P12=0,0,kW_el!P12/Anlagen!P12)</f>
        <v>289.83333333333331</v>
      </c>
      <c r="Q12" s="33">
        <f>IF(Anlagen!Q12=0,0,kW_el!Q12/Anlagen!Q12)</f>
        <v>305.65573770491801</v>
      </c>
      <c r="R12" s="33">
        <f>IF(Anlagen!R12=0,0,kW_el!R12/Anlagen!R12)</f>
        <v>302.09677419354841</v>
      </c>
      <c r="S12" s="33">
        <f>IF(Anlagen!S12=0,0,kW_el!S12/Anlagen!S12)</f>
        <v>302.09677419354841</v>
      </c>
    </row>
    <row r="13" spans="1:19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369.76470588235293</v>
      </c>
      <c r="Q13" s="33">
        <f>IF(Anlagen!Q13=0,0,kW_el!Q13/Anlagen!Q13)</f>
        <v>372.41176470588238</v>
      </c>
      <c r="R13" s="33">
        <f>IF(Anlagen!R13=0,0,kW_el!R13/Anlagen!R13)</f>
        <v>372.41176470588238</v>
      </c>
      <c r="S13" s="33">
        <f>IF(Anlagen!S13=0,0,kW_el!S13/Anlagen!S13)</f>
        <v>372.35294117647061</v>
      </c>
    </row>
    <row r="14" spans="1:19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162.80000000000001</v>
      </c>
      <c r="K14" s="10">
        <f>IF(Anlagen!K14=0,0,kW_el!K14/Anlagen!K14)</f>
        <v>200.61538461538461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  <c r="R14" s="33">
        <f>IF(Anlagen!R14=0,0,kW_el!R14/Anlagen!R14)</f>
        <v>253</v>
      </c>
      <c r="S14" s="33">
        <f>IF(Anlagen!S14=0,0,kW_el!S14/Anlagen!S14)</f>
        <v>242.52941176470588</v>
      </c>
    </row>
    <row r="15" spans="1:19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288.18181818181819</v>
      </c>
      <c r="I15" s="44">
        <f>IF(Anlagen!I15=0,0,kW_el!I15/Anlagen!I15)</f>
        <v>311.16666666666669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344.46428571428572</v>
      </c>
      <c r="N15" s="45">
        <f>IF(Anlagen!N15=0,0,kW_el!N15/Anlagen!N15)</f>
        <v>353.21428571428572</v>
      </c>
      <c r="O15" s="45">
        <f>IF(Anlagen!O15=0,0,kW_el!O15/Anlagen!O15)</f>
        <v>339.33333333333331</v>
      </c>
      <c r="P15" s="45">
        <f>IF(Anlagen!P15=0,0,kW_el!P15/Anlagen!P15)</f>
        <v>308.23529411764707</v>
      </c>
      <c r="Q15" s="45">
        <f>IF(Anlagen!Q15=0,0,kW_el!Q15/Anlagen!Q15)</f>
        <v>281.5</v>
      </c>
      <c r="R15" s="45">
        <f>IF(Anlagen!R15=0,0,kW_el!R15/Anlagen!R15)</f>
        <v>281.5</v>
      </c>
      <c r="S15" s="45">
        <f>IF(Anlagen!S15=0,0,kW_el!S15/Anlagen!S15)</f>
        <v>267.09302325581393</v>
      </c>
    </row>
    <row r="16" spans="1:19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349.33333333333331</v>
      </c>
      <c r="L16" s="10">
        <f>IF(Anlagen!L16=0,0,kW_el!L16/Anlagen!L16)</f>
        <v>283.33333333333331</v>
      </c>
      <c r="M16" s="33">
        <f>IF(Anlagen!M16=0,0,kW_el!M16/Anlagen!M16)</f>
        <v>448.71428571428572</v>
      </c>
      <c r="N16" s="33">
        <f>IF(Anlagen!N16=0,0,kW_el!N16/Anlagen!N16)</f>
        <v>448.71428571428572</v>
      </c>
      <c r="O16" s="33">
        <f>IF(Anlagen!O16=0,0,kW_el!O16/Anlagen!O16)</f>
        <v>448.71428571428572</v>
      </c>
      <c r="P16" s="33">
        <f>IF(Anlagen!P16=0,0,kW_el!P16/Anlagen!P16)</f>
        <v>448.71428571428572</v>
      </c>
      <c r="Q16" s="33">
        <f>IF(Anlagen!Q16=0,0,kW_el!Q16/Anlagen!Q16)</f>
        <v>402</v>
      </c>
      <c r="R16" s="33">
        <f>IF(Anlagen!R16=0,0,kW_el!R16/Anlagen!R16)</f>
        <v>402</v>
      </c>
      <c r="S16" s="33">
        <f>IF(Anlagen!S16=0,0,kW_el!S16/Anlagen!S16)</f>
        <v>402</v>
      </c>
    </row>
    <row r="17" spans="1:19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717.66666666666663</v>
      </c>
      <c r="L17" s="10">
        <f>IF(Anlagen!L17=0,0,kW_el!L17/Anlagen!L17)</f>
        <v>717.66666666666663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  <c r="R17" s="33">
        <f>IF(Anlagen!R17=0,0,kW_el!R17/Anlagen!R17)</f>
        <v>636.6</v>
      </c>
      <c r="S17" s="33">
        <f>IF(Anlagen!S17=0,0,kW_el!S17/Anlagen!S17)</f>
        <v>636.6</v>
      </c>
    </row>
    <row r="18" spans="1:19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536.66666666666663</v>
      </c>
      <c r="I18" s="10">
        <f>IF(Anlagen!I18=0,0,kW_el!I18/Anlagen!I18)</f>
        <v>546.16666666666663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444.16666666666669</v>
      </c>
      <c r="O18" s="33">
        <f>IF(Anlagen!O18=0,0,kW_el!O18/Anlagen!O18)</f>
        <v>415.76923076923077</v>
      </c>
      <c r="P18" s="33">
        <f>IF(Anlagen!P18=0,0,kW_el!P18/Anlagen!P18)</f>
        <v>370.33333333333331</v>
      </c>
      <c r="Q18" s="33">
        <f>IF(Anlagen!Q18=0,0,kW_el!Q18/Anlagen!Q18)</f>
        <v>351.875</v>
      </c>
      <c r="R18" s="33">
        <f>IF(Anlagen!R18=0,0,kW_el!R18/Anlagen!R18)</f>
        <v>335.58823529411762</v>
      </c>
      <c r="S18" s="33">
        <f>IF(Anlagen!S18=0,0,kW_el!S18/Anlagen!S18)</f>
        <v>308.15789473684208</v>
      </c>
    </row>
    <row r="19" spans="1:19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275.71428571428572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303.33333333333331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  <c r="R19" s="33">
        <f>IF(Anlagen!R19=0,0,kW_el!R19/Anlagen!R19)</f>
        <v>342.85714285714283</v>
      </c>
      <c r="S19" s="33">
        <f>IF(Anlagen!S19=0,0,kW_el!S19/Anlagen!S19)</f>
        <v>342.85714285714283</v>
      </c>
    </row>
    <row r="20" spans="1:19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  <c r="R20" s="33">
        <f>IF(Anlagen!R20=0,0,kW_el!R20/Anlagen!R20)</f>
        <v>217.22222222222223</v>
      </c>
      <c r="S20" s="33">
        <f>IF(Anlagen!S20=0,0,kW_el!S20/Anlagen!S20)</f>
        <v>217.22222222222223</v>
      </c>
    </row>
    <row r="21" spans="1:19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494.16666666666669</v>
      </c>
      <c r="I21" s="10">
        <f>IF(Anlagen!I21=0,0,kW_el!I21/Anlagen!I21)</f>
        <v>497.33333333333331</v>
      </c>
      <c r="J21" s="10">
        <f>IF(Anlagen!J21=0,0,kW_el!J21/Anlagen!J21)</f>
        <v>520.57142857142856</v>
      </c>
      <c r="K21" s="10">
        <f>IF(Anlagen!K21=0,0,kW_el!K21/Anlagen!K21)</f>
        <v>520.57142857142856</v>
      </c>
      <c r="L21" s="10">
        <f>IF(Anlagen!L21=0,0,kW_el!L21/Anlagen!L21)</f>
        <v>520.57142857142856</v>
      </c>
      <c r="M21" s="33">
        <f>IF(Anlagen!M21=0,0,kW_el!M21/Anlagen!M21)</f>
        <v>605.33333333333337</v>
      </c>
      <c r="N21" s="33">
        <f>IF(Anlagen!N21=0,0,kW_el!N21/Anlagen!N21)</f>
        <v>605.33333333333337</v>
      </c>
      <c r="O21" s="33">
        <f>IF(Anlagen!O21=0,0,kW_el!O21/Anlagen!O21)</f>
        <v>605.33333333333337</v>
      </c>
      <c r="P21" s="33">
        <f>IF(Anlagen!P21=0,0,kW_el!P21/Anlagen!P21)</f>
        <v>605.33333333333337</v>
      </c>
      <c r="Q21" s="33">
        <f>IF(Anlagen!Q21=0,0,kW_el!Q21/Anlagen!Q21)</f>
        <v>605.33333333333337</v>
      </c>
      <c r="R21" s="33">
        <f>IF(Anlagen!R21=0,0,kW_el!R21/Anlagen!R21)</f>
        <v>605.33333333333337</v>
      </c>
      <c r="S21" s="33">
        <f>IF(Anlagen!S21=0,0,kW_el!S21/Anlagen!S21)</f>
        <v>605.33333333333337</v>
      </c>
    </row>
    <row r="22" spans="1:19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80.666666666666671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207.09090909090909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295.35294117647061</v>
      </c>
      <c r="R22" s="45">
        <f>IF(Anlagen!R22=0,0,kW_el!R22/Anlagen!R22)</f>
        <v>283.11111111111109</v>
      </c>
      <c r="S22" s="45">
        <f>IF(Anlagen!S22=0,0,kW_el!S22/Anlagen!S22)</f>
        <v>283.11111111111109</v>
      </c>
    </row>
    <row r="23" spans="1:19">
      <c r="A23" s="2">
        <v>20</v>
      </c>
      <c r="B23" s="62">
        <v>315</v>
      </c>
      <c r="C23" s="2" t="s">
        <v>2</v>
      </c>
      <c r="D23" s="46">
        <f>IF(Anlagen!D23=0,0,kW_el!D23/Anlagen!D23)</f>
        <v>70.714285714285708</v>
      </c>
      <c r="E23" s="10">
        <f>IF(Anlagen!E23=0,0,kW_el!E23/Anlagen!E23)</f>
        <v>97.222222222222229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  <c r="R23" s="33">
        <f>IF(Anlagen!R23=0,0,kW_el!R23/Anlagen!R23)</f>
        <v>553.5</v>
      </c>
      <c r="S23" s="33">
        <f>IF(Anlagen!S23=0,0,kW_el!S23/Anlagen!S23)</f>
        <v>553.5</v>
      </c>
    </row>
    <row r="24" spans="1:19" s="3" customFormat="1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458.33333333333331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705.33333333333337</v>
      </c>
      <c r="O24" s="33">
        <f>IF(Anlagen!O24=0,0,kW_el!O24/Anlagen!O24)</f>
        <v>705.33333333333337</v>
      </c>
      <c r="P24" s="33">
        <f>IF(Anlagen!P24=0,0,kW_el!P24/Anlagen!P24)</f>
        <v>705.33333333333337</v>
      </c>
      <c r="Q24" s="33">
        <f>IF(Anlagen!Q24=0,0,kW_el!Q24/Anlagen!Q24)</f>
        <v>705.33333333333337</v>
      </c>
      <c r="R24" s="33">
        <f>IF(Anlagen!R24=0,0,kW_el!R24/Anlagen!R24)</f>
        <v>705.33333333333337</v>
      </c>
      <c r="S24" s="33">
        <f>IF(Anlagen!S24=0,0,kW_el!S24/Anlagen!S24)</f>
        <v>712.55555555555554</v>
      </c>
    </row>
    <row r="25" spans="1:19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278.33333333333331</v>
      </c>
      <c r="G25" s="10">
        <f>IF(Anlagen!G25=0,0,kW_el!G25/Anlagen!G25)</f>
        <v>278.33333333333331</v>
      </c>
      <c r="H25" s="10">
        <f>IF(Anlagen!H25=0,0,kW_el!H25/Anlagen!H25)</f>
        <v>278.33333333333331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376.81818181818181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368.63636363636363</v>
      </c>
      <c r="P25" s="33">
        <f>IF(Anlagen!P25=0,0,kW_el!P25/Anlagen!P25)</f>
        <v>368.63636363636363</v>
      </c>
      <c r="Q25" s="33">
        <f>IF(Anlagen!Q25=0,0,kW_el!Q25/Anlagen!Q25)</f>
        <v>387.72727272727275</v>
      </c>
      <c r="R25" s="33">
        <f>IF(Anlagen!R25=0,0,kW_el!R25/Anlagen!R25)</f>
        <v>387.72727272727275</v>
      </c>
      <c r="S25" s="33">
        <f>IF(Anlagen!S25=0,0,kW_el!S25/Anlagen!S25)</f>
        <v>387.72727272727275</v>
      </c>
    </row>
    <row r="26" spans="1:19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181.81818181818181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309.90476190476193</v>
      </c>
      <c r="I26" s="10">
        <f>IF(Anlagen!I26=0,0,kW_el!I26/Anlagen!I26)</f>
        <v>315.81818181818181</v>
      </c>
      <c r="J26" s="10">
        <f>IF(Anlagen!J26=0,0,kW_el!J26/Anlagen!J26)</f>
        <v>353.45833333333331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  <c r="R26" s="33">
        <f>IF(Anlagen!R26=0,0,kW_el!R26/Anlagen!R26)</f>
        <v>396.85714285714283</v>
      </c>
      <c r="S26" s="33">
        <f>IF(Anlagen!S26=0,0,kW_el!S26/Anlagen!S26)</f>
        <v>396.85714285714283</v>
      </c>
    </row>
    <row r="27" spans="1:19">
      <c r="A27" s="2">
        <v>24</v>
      </c>
      <c r="B27" s="62">
        <v>326</v>
      </c>
      <c r="C27" s="2" t="s">
        <v>0</v>
      </c>
      <c r="D27" s="46">
        <f>IF(Anlagen!D27=0,0,kW_el!D27/Anlagen!D27)</f>
        <v>66.521739130434781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250.44186046511629</v>
      </c>
      <c r="Q27" s="33">
        <f>IF(Anlagen!Q27=0,0,kW_el!Q27/Anlagen!Q27)</f>
        <v>251.13953488372093</v>
      </c>
      <c r="R27" s="33">
        <f>IF(Anlagen!R27=0,0,kW_el!R27/Anlagen!R27)</f>
        <v>234.5</v>
      </c>
      <c r="S27" s="33">
        <f>IF(Anlagen!S27=0,0,kW_el!S27/Anlagen!S27)</f>
        <v>234.5</v>
      </c>
    </row>
    <row r="28" spans="1:19">
      <c r="A28" s="2">
        <v>25</v>
      </c>
      <c r="B28" s="62">
        <v>327</v>
      </c>
      <c r="C28" s="2" t="s">
        <v>6</v>
      </c>
      <c r="D28" s="46">
        <f>IF(Anlagen!D28=0,0,kW_el!D28/Anlagen!D28)</f>
        <v>104.09090909090909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219.70588235294119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312.61904761904759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321.33333333333331</v>
      </c>
      <c r="Q28" s="33">
        <f>IF(Anlagen!Q28=0,0,kW_el!Q28/Anlagen!Q28)</f>
        <v>321.33333333333331</v>
      </c>
      <c r="R28" s="33">
        <f>IF(Anlagen!R28=0,0,kW_el!R28/Anlagen!R28)</f>
        <v>323</v>
      </c>
      <c r="S28" s="33">
        <f>IF(Anlagen!S28=0,0,kW_el!S28/Anlagen!S28)</f>
        <v>323</v>
      </c>
    </row>
    <row r="29" spans="1:19">
      <c r="A29" s="2">
        <v>26</v>
      </c>
      <c r="B29" s="62">
        <v>335</v>
      </c>
      <c r="C29" s="2" t="s">
        <v>5</v>
      </c>
      <c r="D29" s="46">
        <f>IF(Anlagen!D29=0,0,kW_el!D29/Anlagen!D29)</f>
        <v>328.33333333333331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304.28571428571428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375.91176470588238</v>
      </c>
      <c r="M29" s="33">
        <f>IF(Anlagen!M29=0,0,kW_el!M29/Anlagen!M29)</f>
        <v>385.47058823529414</v>
      </c>
      <c r="N29" s="33">
        <f>IF(Anlagen!N29=0,0,kW_el!N29/Anlagen!N29)</f>
        <v>367.83783783783781</v>
      </c>
      <c r="O29" s="33">
        <f>IF(Anlagen!O29=0,0,kW_el!O29/Anlagen!O29)</f>
        <v>367.83783783783781</v>
      </c>
      <c r="P29" s="33">
        <f>IF(Anlagen!P29=0,0,kW_el!P29/Anlagen!P29)</f>
        <v>367.83783783783781</v>
      </c>
      <c r="Q29" s="33">
        <f>IF(Anlagen!Q29=0,0,kW_el!Q29/Anlagen!Q29)</f>
        <v>370.40540540540542</v>
      </c>
      <c r="R29" s="33">
        <f>IF(Anlagen!R29=0,0,kW_el!R29/Anlagen!R29)</f>
        <v>441.05263157894734</v>
      </c>
      <c r="S29" s="33">
        <f>IF(Anlagen!S29=0,0,kW_el!S29/Anlagen!S29)</f>
        <v>441.05263157894734</v>
      </c>
    </row>
    <row r="30" spans="1:19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  <c r="R30" s="33">
        <f>IF(Anlagen!R30=0,0,kW_el!R30/Anlagen!R30)</f>
        <v>300</v>
      </c>
      <c r="S30" s="33">
        <f>IF(Anlagen!S30=0,0,kW_el!S30/Anlagen!S30)</f>
        <v>300</v>
      </c>
    </row>
    <row r="31" spans="1:19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134.31818181818181</v>
      </c>
      <c r="G31" s="44">
        <f>IF(Anlagen!G31=0,0,kW_el!G31/Anlagen!G31)</f>
        <v>139.80769230769232</v>
      </c>
      <c r="H31" s="44">
        <f>IF(Anlagen!H31=0,0,kW_el!H31/Anlagen!H31)</f>
        <v>160.38461538461539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  <c r="R31" s="45">
        <f>IF(Anlagen!R31=0,0,kW_el!R31/Anlagen!R31)</f>
        <v>219.21052631578948</v>
      </c>
      <c r="S31" s="45">
        <f>IF(Anlagen!S31=0,0,kW_el!S31/Anlagen!S31)</f>
        <v>229.21052631578948</v>
      </c>
    </row>
    <row r="32" spans="1:19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301.83333333333331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322.36111111111109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  <c r="R32" s="33">
        <f>IF(Anlagen!R32=0,0,kW_el!R32/Anlagen!R32)</f>
        <v>348.21052631578948</v>
      </c>
      <c r="S32" s="33">
        <f>IF(Anlagen!S32=0,0,kW_el!S32/Anlagen!S32)</f>
        <v>347.68421052631578</v>
      </c>
    </row>
    <row r="33" spans="1:19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95.714285714285708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309.33333333333331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  <c r="R33" s="33">
        <f>IF(Anlagen!R33=0,0,kW_el!R33/Anlagen!R33)</f>
        <v>304.11764705882354</v>
      </c>
      <c r="S33" s="33">
        <f>IF(Anlagen!S33=0,0,kW_el!S33/Anlagen!S33)</f>
        <v>304.11764705882354</v>
      </c>
    </row>
    <row r="34" spans="1:19">
      <c r="A34" s="2">
        <v>31</v>
      </c>
      <c r="B34" s="62">
        <v>417</v>
      </c>
      <c r="C34" s="2" t="s">
        <v>8</v>
      </c>
      <c r="D34" s="46">
        <f>IF(Anlagen!D34=0,0,kW_el!D34/Anlagen!D34)</f>
        <v>75.833333333333329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291.78571428571428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376.92307692307691</v>
      </c>
      <c r="P34" s="33">
        <f>IF(Anlagen!P34=0,0,kW_el!P34/Anlagen!P34)</f>
        <v>376.92307692307691</v>
      </c>
      <c r="Q34" s="33">
        <f>IF(Anlagen!Q34=0,0,kW_el!Q34/Anlagen!Q34)</f>
        <v>376.92307692307691</v>
      </c>
      <c r="R34" s="33">
        <f>IF(Anlagen!R34=0,0,kW_el!R34/Anlagen!R34)</f>
        <v>376.92307692307691</v>
      </c>
      <c r="S34" s="33">
        <f>IF(Anlagen!S34=0,0,kW_el!S34/Anlagen!S34)</f>
        <v>376.92307692307691</v>
      </c>
    </row>
    <row r="35" spans="1:19">
      <c r="A35" s="2">
        <v>32</v>
      </c>
      <c r="B35" s="62">
        <v>425</v>
      </c>
      <c r="C35" s="2" t="s">
        <v>15</v>
      </c>
      <c r="D35" s="46">
        <f>IF(Anlagen!D35=0,0,kW_el!D35/Anlagen!D35)</f>
        <v>64.642857142857139</v>
      </c>
      <c r="E35" s="10">
        <f>IF(Anlagen!E35=0,0,kW_el!E35/Anlagen!E35)</f>
        <v>136.9047619047619</v>
      </c>
      <c r="F35" s="10">
        <f>IF(Anlagen!F35=0,0,kW_el!F35/Anlagen!F35)</f>
        <v>268.21052631578948</v>
      </c>
      <c r="G35" s="10">
        <f>IF(Anlagen!G35=0,0,kW_el!G35/Anlagen!G35)</f>
        <v>274.85000000000002</v>
      </c>
      <c r="H35" s="10">
        <f>IF(Anlagen!H35=0,0,kW_el!H35/Anlagen!H35)</f>
        <v>290.61538461538464</v>
      </c>
      <c r="I35" s="10">
        <f>IF(Anlagen!I35=0,0,kW_el!I35/Anlagen!I35)</f>
        <v>279.27999999999997</v>
      </c>
      <c r="J35" s="10">
        <f>IF(Anlagen!J35=0,0,kW_el!J35/Anlagen!J35)</f>
        <v>294.6307692307692</v>
      </c>
      <c r="K35" s="10">
        <f>IF(Anlagen!K35=0,0,kW_el!K35/Anlagen!K35)</f>
        <v>317.53424657534248</v>
      </c>
      <c r="L35" s="10">
        <f>IF(Anlagen!L35=0,0,kW_el!L35/Anlagen!L35)</f>
        <v>332.09459459459458</v>
      </c>
      <c r="M35" s="33">
        <f>IF(Anlagen!M35=0,0,kW_el!M35/Anlagen!M35)</f>
        <v>340.13333333333333</v>
      </c>
      <c r="N35" s="33">
        <f>IF(Anlagen!N35=0,0,kW_el!N35/Anlagen!N35)</f>
        <v>368.71052631578948</v>
      </c>
      <c r="O35" s="33">
        <f>IF(Anlagen!O35=0,0,kW_el!O35/Anlagen!O35)</f>
        <v>369.78947368421052</v>
      </c>
      <c r="P35" s="33">
        <f>IF(Anlagen!P35=0,0,kW_el!P35/Anlagen!P35)</f>
        <v>362.23076923076923</v>
      </c>
      <c r="Q35" s="33">
        <f>IF(Anlagen!Q35=0,0,kW_el!Q35/Anlagen!Q35)</f>
        <v>356.63414634146341</v>
      </c>
      <c r="R35" s="33">
        <f>IF(Anlagen!R35=0,0,kW_el!R35/Anlagen!R35)</f>
        <v>351.37349397590361</v>
      </c>
      <c r="S35" s="33">
        <f>IF(Anlagen!S35=0,0,kW_el!S35/Anlagen!S35)</f>
        <v>344.81176470588235</v>
      </c>
    </row>
    <row r="36" spans="1:19">
      <c r="A36" s="2">
        <v>33</v>
      </c>
      <c r="B36" s="62">
        <v>426</v>
      </c>
      <c r="C36" s="2" t="s">
        <v>9</v>
      </c>
      <c r="D36" s="46">
        <f>IF(Anlagen!D36=0,0,kW_el!D36/Anlagen!D36)</f>
        <v>71.851851851851848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327.23076923076923</v>
      </c>
      <c r="J36" s="10">
        <f>IF(Anlagen!J36=0,0,kW_el!J36/Anlagen!J36)</f>
        <v>344.59459459459458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402.76923076923077</v>
      </c>
      <c r="O36" s="33">
        <f>IF(Anlagen!O36=0,0,kW_el!O36/Anlagen!O36)</f>
        <v>398.56989247311827</v>
      </c>
      <c r="P36" s="33">
        <f>IF(Anlagen!P36=0,0,kW_el!P36/Anlagen!P36)</f>
        <v>391.7578947368421</v>
      </c>
      <c r="Q36" s="33">
        <f>IF(Anlagen!Q36=0,0,kW_el!Q36/Anlagen!Q36)</f>
        <v>391.5</v>
      </c>
      <c r="R36" s="33">
        <f>IF(Anlagen!R36=0,0,kW_el!R36/Anlagen!R36)</f>
        <v>398.74489795918367</v>
      </c>
      <c r="S36" s="33">
        <f>IF(Anlagen!S36=0,0,kW_el!S36/Anlagen!S36)</f>
        <v>389.62376237623761</v>
      </c>
    </row>
    <row r="37" spans="1:19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199.70588235294119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  <c r="R37" s="33">
        <f>IF(Anlagen!R37=0,0,kW_el!R37/Anlagen!R37)</f>
        <v>227.8125</v>
      </c>
      <c r="S37" s="33">
        <f>IF(Anlagen!S37=0,0,kW_el!S37/Anlagen!S37)</f>
        <v>227.8125</v>
      </c>
    </row>
    <row r="38" spans="1:19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79.148936170212764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275.32407407407408</v>
      </c>
      <c r="O38" s="33">
        <f>IF(Anlagen!O38=0,0,kW_el!O38/Anlagen!O38)</f>
        <v>283.55140186915889</v>
      </c>
      <c r="P38" s="33">
        <f>IF(Anlagen!P38=0,0,kW_el!P38/Anlagen!P38)</f>
        <v>281.62037037037038</v>
      </c>
      <c r="Q38" s="33">
        <f>IF(Anlagen!Q38=0,0,kW_el!Q38/Anlagen!Q38)</f>
        <v>280.23148148148147</v>
      </c>
      <c r="R38" s="33">
        <f>IF(Anlagen!R38=0,0,kW_el!R38/Anlagen!R38)</f>
        <v>277.77272727272725</v>
      </c>
      <c r="S38" s="33">
        <f>IF(Anlagen!S38=0,0,kW_el!S38/Anlagen!S38)</f>
        <v>277.2072072072072</v>
      </c>
    </row>
    <row r="39" spans="1:19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236.59090909090909</v>
      </c>
      <c r="F39" s="44">
        <f>IF(Anlagen!F39=0,0,kW_el!F39/Anlagen!F39)</f>
        <v>226.34482758620689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315.41666666666669</v>
      </c>
      <c r="J39" s="44">
        <f>IF(Anlagen!J39=0,0,kW_el!J39/Anlagen!J39)</f>
        <v>371.04761904761904</v>
      </c>
      <c r="K39" s="44">
        <f>IF(Anlagen!K39=0,0,kW_el!K39/Anlagen!K39)</f>
        <v>415.70833333333331</v>
      </c>
      <c r="L39" s="44">
        <f>IF(Anlagen!L39=0,0,kW_el!L39/Anlagen!L39)</f>
        <v>445.08333333333331</v>
      </c>
      <c r="M39" s="45">
        <f>IF(Anlagen!M39=0,0,kW_el!M39/Anlagen!M39)</f>
        <v>443.9795918367347</v>
      </c>
      <c r="N39" s="45">
        <f>IF(Anlagen!N39=0,0,kW_el!N39/Anlagen!N39)</f>
        <v>448.73469387755102</v>
      </c>
      <c r="O39" s="45">
        <f>IF(Anlagen!O39=0,0,kW_el!O39/Anlagen!O39)</f>
        <v>450.16326530612247</v>
      </c>
      <c r="P39" s="45">
        <f>IF(Anlagen!P39=0,0,kW_el!P39/Anlagen!P39)</f>
        <v>428.51923076923077</v>
      </c>
      <c r="Q39" s="45">
        <f>IF(Anlagen!Q39=0,0,kW_el!Q39/Anlagen!Q39)</f>
        <v>422.41509433962267</v>
      </c>
      <c r="R39" s="45">
        <f>IF(Anlagen!R39=0,0,kW_el!R39/Anlagen!R39)</f>
        <v>419.49056603773585</v>
      </c>
      <c r="S39" s="45">
        <f>IF(Anlagen!S39=0,0,kW_el!S39/Anlagen!S39)</f>
        <v>422.37037037037038</v>
      </c>
    </row>
    <row r="40" spans="1:19">
      <c r="A40" s="2">
        <v>37</v>
      </c>
      <c r="B40" s="62">
        <v>199</v>
      </c>
      <c r="C40" s="3" t="s">
        <v>49</v>
      </c>
      <c r="D40" s="46">
        <f>IF(Anlagen!D40=0,0,kW_el!D40/Anlagen!D40)</f>
        <v>93.492063492063494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319.04188481675391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352.57983193277312</v>
      </c>
      <c r="Q40" s="33">
        <f>IF(Anlagen!Q40=0,0,kW_el!Q40/Anlagen!Q40)</f>
        <v>348.40562248995985</v>
      </c>
      <c r="R40" s="33">
        <f>IF(Anlagen!R40=0,0,kW_el!R40/Anlagen!R40)</f>
        <v>344.75396825396825</v>
      </c>
      <c r="S40" s="33">
        <f>IF(Anlagen!S40=0,0,kW_el!S40/Anlagen!S40)</f>
        <v>333.39163498098861</v>
      </c>
    </row>
    <row r="41" spans="1:19">
      <c r="A41" s="2">
        <v>38</v>
      </c>
      <c r="B41" s="62">
        <v>299</v>
      </c>
      <c r="C41" s="3" t="s">
        <v>50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391.70909090909089</v>
      </c>
      <c r="L41" s="10">
        <f>IF(Anlagen!L41=0,0,kW_el!L41/Anlagen!L41)</f>
        <v>383.98214285714283</v>
      </c>
      <c r="M41" s="33">
        <f>IF(Anlagen!M41=0,0,kW_el!M41/Anlagen!M41)</f>
        <v>415.75806451612902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375.16666666666669</v>
      </c>
      <c r="Q41" s="33">
        <f>IF(Anlagen!Q41=0,0,kW_el!Q41/Anlagen!Q41)</f>
        <v>365.29333333333335</v>
      </c>
      <c r="R41" s="33">
        <f>IF(Anlagen!R41=0,0,kW_el!R41/Anlagen!R41)</f>
        <v>358.27272727272725</v>
      </c>
      <c r="S41" s="33">
        <f>IF(Anlagen!S41=0,0,kW_el!S41/Anlagen!S41)</f>
        <v>351.1012658227848</v>
      </c>
    </row>
    <row r="42" spans="1:19">
      <c r="A42" s="2">
        <v>39</v>
      </c>
      <c r="B42" s="62">
        <v>399</v>
      </c>
      <c r="C42" s="3" t="s">
        <v>51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261.46540880503147</v>
      </c>
      <c r="J42" s="10">
        <f>IF(Anlagen!J42=0,0,kW_el!J42/Anlagen!J42)</f>
        <v>278.76608187134502</v>
      </c>
      <c r="K42" s="10">
        <f>IF(Anlagen!K42=0,0,kW_el!K42/Anlagen!K42)</f>
        <v>308.11731843575421</v>
      </c>
      <c r="L42" s="10">
        <f>IF(Anlagen!L42=0,0,kW_el!L42/Anlagen!L42)</f>
        <v>323.39459459459459</v>
      </c>
      <c r="M42" s="33">
        <f>IF(Anlagen!M42=0,0,kW_el!M42/Anlagen!M42)</f>
        <v>332.43548387096774</v>
      </c>
      <c r="N42" s="33">
        <f>IF(Anlagen!N42=0,0,kW_el!N42/Anlagen!N42)</f>
        <v>340.23232323232321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  <c r="R42" s="33">
        <f>IF(Anlagen!R42=0,0,kW_el!R42/Anlagen!R42)</f>
        <v>349.50746268656718</v>
      </c>
      <c r="S42" s="33">
        <f>IF(Anlagen!S42=0,0,kW_el!S42/Anlagen!S42)</f>
        <v>351.72139303482589</v>
      </c>
    </row>
    <row r="43" spans="1:19">
      <c r="A43" s="2">
        <v>40</v>
      </c>
      <c r="B43" s="62">
        <v>499</v>
      </c>
      <c r="C43" s="3" t="s">
        <v>52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229.94186046511629</v>
      </c>
      <c r="H43" s="10">
        <f>IF(Anlagen!H43=0,0,kW_el!H43/Anlagen!H43)</f>
        <v>246.11538461538461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339.52141057934512</v>
      </c>
      <c r="N43" s="33">
        <f>IF(Anlagen!N43=0,0,kW_el!N43/Anlagen!N43)</f>
        <v>350.73284313725492</v>
      </c>
      <c r="O43" s="33">
        <f>IF(Anlagen!O43=0,0,kW_el!O43/Anlagen!O43)</f>
        <v>353.71568627450978</v>
      </c>
      <c r="P43" s="33">
        <f>IF(Anlagen!P43=0,0,kW_el!P43/Anlagen!P43)</f>
        <v>347.70023980815347</v>
      </c>
      <c r="Q43" s="33">
        <f>IF(Anlagen!Q43=0,0,kW_el!Q43/Anlagen!Q43)</f>
        <v>346.43764705882353</v>
      </c>
      <c r="R43" s="33">
        <f>IF(Anlagen!R43=0,0,kW_el!R43/Anlagen!R43)</f>
        <v>345.73831775700933</v>
      </c>
      <c r="S43" s="33">
        <f>IF(Anlagen!S43=0,0,kW_el!S43/Anlagen!S43)</f>
        <v>342.91034482758619</v>
      </c>
    </row>
    <row r="44" spans="1:19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97.904593639575978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330.67153284671531</v>
      </c>
      <c r="M44" s="42">
        <f>IF(Anlagen!M44=0,0,kW_el!M44/Anlagen!M44)</f>
        <v>344.75291375291374</v>
      </c>
      <c r="N44" s="42">
        <f>IF(Anlagen!N44=0,0,kW_el!N44/Anlagen!N44)</f>
        <v>357.42553191489361</v>
      </c>
      <c r="O44" s="42">
        <f>IF(Anlagen!O44=0,0,kW_el!O44/Anlagen!O44)</f>
        <v>357.91536748329622</v>
      </c>
      <c r="P44" s="42">
        <f>IF(Anlagen!P44=0,0,kW_el!P44/Anlagen!P44)</f>
        <v>348.68318965517244</v>
      </c>
      <c r="Q44" s="42">
        <f>IF(Anlagen!Q44=0,0,kW_el!Q44/Anlagen!Q44)</f>
        <v>346.71789473684208</v>
      </c>
      <c r="R44" s="42">
        <f>IF(Anlagen!R44=0,0,kW_el!R44/Anlagen!R44)</f>
        <v>347.27766179540708</v>
      </c>
      <c r="S44" s="42">
        <f>IF(Anlagen!S44=0,0,kW_el!S44/Anlagen!S44)</f>
        <v>342.82310838445807</v>
      </c>
    </row>
    <row r="45" spans="1:19">
      <c r="M45" s="32"/>
    </row>
    <row r="46" spans="1:19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  <c r="R46" s="35">
        <v>43465</v>
      </c>
      <c r="S46" s="35">
        <v>43830</v>
      </c>
    </row>
  </sheetData>
  <sheetProtection algorithmName="SHA-512" hashValue="p3VJg/AKRMzuZoYJDZnPymB7OcBMaenGBTHdBVj7JkpdUfZcIgJnqr12yWEsSySKa+pFVOgSb9QMA5ObPXsr1w==" saltValue="PznujuzctOxO7PohvOKVXg==" spinCount="100000" sheet="1"/>
  <phoneticPr fontId="0" type="noConversion"/>
  <printOptions horizontalCentered="1"/>
  <pageMargins left="0.59055118110236227" right="0.59055118110236227" top="0.78740157480314965" bottom="0.78740157480314965" header="0.51181102362204722" footer="0.39370078740157483"/>
  <pageSetup paperSize="9" scale="72" orientation="landscape" r:id="rId1"/>
  <headerFooter alignWithMargins="0">
    <oddFooter>&amp;L&amp;8Ministerium für Ländlichen Raum und Verbraucherschutz Baden-Württemberg&amp;C&amp;8Entwicklung der Biogasanlagen&amp;R&amp;8 31.12.2019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K44" sqref="K44"/>
    </sheetView>
  </sheetViews>
  <sheetFormatPr baseColWidth="10" defaultRowHeight="12.75"/>
  <cols>
    <col min="1" max="1" width="3" style="2" bestFit="1" customWidth="1"/>
    <col min="2" max="2" width="7.5703125" style="7" customWidth="1"/>
    <col min="3" max="3" width="24" style="2" bestFit="1" customWidth="1"/>
    <col min="4" max="6" width="11.42578125" style="2"/>
    <col min="7" max="7" width="10.28515625" style="2" bestFit="1" customWidth="1"/>
    <col min="8" max="9" width="11.42578125" style="2"/>
    <col min="10" max="10" width="11.42578125" style="2" customWidth="1"/>
    <col min="11" max="11" width="11.42578125" style="2"/>
    <col min="12" max="13" width="11.42578125" style="2" customWidth="1"/>
    <col min="14" max="16384" width="11.42578125" style="2"/>
  </cols>
  <sheetData>
    <row r="1" spans="1:13">
      <c r="D1" s="9" t="s">
        <v>47</v>
      </c>
      <c r="E1" s="1"/>
      <c r="F1" s="1"/>
      <c r="G1" s="1"/>
      <c r="H1" s="1"/>
      <c r="I1" s="1"/>
    </row>
    <row r="2" spans="1:13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3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3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3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3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3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3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3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3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3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3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3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3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3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3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3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3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3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3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3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3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>
      <c r="A39" s="2">
        <v>37</v>
      </c>
      <c r="B39" s="7">
        <v>199</v>
      </c>
      <c r="C39" s="3" t="s">
        <v>49</v>
      </c>
      <c r="D39" s="29">
        <f t="shared" ref="D39:J39" si="0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>
      <c r="A40" s="2">
        <v>38</v>
      </c>
      <c r="B40" s="7">
        <v>299</v>
      </c>
      <c r="C40" s="3" t="s">
        <v>50</v>
      </c>
      <c r="D40" s="29">
        <f t="shared" ref="D40:J40" si="1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>
      <c r="A41" s="2">
        <v>39</v>
      </c>
      <c r="B41" s="7">
        <v>399</v>
      </c>
      <c r="C41" s="3" t="s">
        <v>51</v>
      </c>
      <c r="D41" s="29">
        <f t="shared" ref="D41:J41" si="2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>
      <c r="A42" s="2">
        <v>40</v>
      </c>
      <c r="B42" s="7">
        <v>499</v>
      </c>
      <c r="C42" s="3" t="s">
        <v>52</v>
      </c>
      <c r="D42" s="29">
        <f t="shared" ref="D42:J42" si="3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1:13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Titelblatt</vt:lpstr>
      <vt:lpstr>Grafik</vt:lpstr>
      <vt:lpstr>Anlagen</vt:lpstr>
      <vt:lpstr>kW_el</vt:lpstr>
      <vt:lpstr>kW je Anlage</vt:lpstr>
      <vt:lpstr>Mais</vt:lpstr>
      <vt:lpstr>Anlagen!Druckbereich</vt:lpstr>
      <vt:lpstr>Grafik!Druckbereich</vt:lpstr>
      <vt:lpstr>'kW je Anlage'!Druckbereich</vt:lpstr>
      <vt:lpstr>kW_el!Druckbereich</vt:lpstr>
      <vt:lpstr>Titelblatt!Druckbereich</vt:lpstr>
    </vt:vector>
  </TitlesOfParts>
  <Company>LEL Schwäbisch Gmünd, Abt. 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creator>Richard Müller</dc:creator>
  <dc:description>03.05.2012</dc:description>
  <cp:lastModifiedBy>Mueller, Richard (LEL-SG)</cp:lastModifiedBy>
  <cp:lastPrinted>2020-03-03T07:16:10Z</cp:lastPrinted>
  <dcterms:created xsi:type="dcterms:W3CDTF">2010-07-02T07:46:19Z</dcterms:created>
  <dcterms:modified xsi:type="dcterms:W3CDTF">2020-03-03T07:16:52Z</dcterms:modified>
</cp:coreProperties>
</file>